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5" yWindow="-105" windowWidth="23250" windowHeight="1260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4" i="5" l="1"/>
  <c r="D25" i="5" l="1"/>
  <c r="A31" i="6"/>
  <c r="G30" i="6"/>
  <c r="M29" i="6"/>
  <c r="C29" i="6"/>
  <c r="E27" i="6" l="1"/>
  <c r="E26" i="6"/>
  <c r="J25" i="6"/>
  <c r="D25" i="6"/>
  <c r="L24" i="6"/>
  <c r="E24" i="6"/>
  <c r="D20" i="6"/>
  <c r="I19" i="6"/>
  <c r="C19" i="6"/>
  <c r="L18" i="6"/>
  <c r="G18" i="6"/>
  <c r="L15" i="6"/>
  <c r="F15" i="6"/>
  <c r="D14" i="6"/>
  <c r="H14" i="6" s="1"/>
  <c r="F11" i="6"/>
  <c r="L11"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s="1"/>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c r="C1696" i="10" s="1"/>
  <c r="E1695" i="10"/>
  <c r="D1695" i="10"/>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c r="C1680" i="10" s="1"/>
  <c r="E1679" i="10"/>
  <c r="D1679" i="10"/>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c r="C1672" i="10" s="1"/>
  <c r="E1671" i="10"/>
  <c r="D1671" i="10"/>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c r="C1664" i="10" s="1"/>
  <c r="E1663" i="10"/>
  <c r="D1663" i="10"/>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c r="C1656" i="10" s="1"/>
  <c r="E1655" i="10"/>
  <c r="D1655" i="10"/>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c r="C1648" i="10" s="1"/>
  <c r="E1647" i="10"/>
  <c r="D1647" i="10"/>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c r="C1640" i="10" s="1"/>
  <c r="E1639" i="10"/>
  <c r="D1639" i="10"/>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c r="C1624" i="10" s="1"/>
  <c r="E1623" i="10"/>
  <c r="D1623" i="10"/>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c r="C1615" i="10" s="1"/>
  <c r="E1614" i="10"/>
  <c r="D1614" i="10" s="1"/>
  <c r="C1614" i="10" s="1"/>
  <c r="E1613" i="10"/>
  <c r="D1613" i="10" s="1"/>
  <c r="C1613" i="10" s="1"/>
  <c r="E1612" i="10"/>
  <c r="D1612" i="10" s="1"/>
  <c r="C1612" i="10" s="1"/>
  <c r="E1611" i="10"/>
  <c r="D1611" i="10" s="1"/>
  <c r="C1611" i="10" s="1"/>
  <c r="E1610" i="10"/>
  <c r="D1610" i="10" s="1"/>
  <c r="C1610" i="10" s="1"/>
  <c r="E1609" i="10"/>
  <c r="D1609" i="10" s="1"/>
  <c r="C1609" i="10" s="1"/>
  <c r="E1608" i="10"/>
  <c r="D1608" i="10"/>
  <c r="C1608" i="10" s="1"/>
  <c r="E1607" i="10"/>
  <c r="D1607" i="10"/>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c r="C1600" i="10" s="1"/>
  <c r="E1599" i="10"/>
  <c r="D1599" i="10"/>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c r="C1592" i="10" s="1"/>
  <c r="E1591" i="10"/>
  <c r="D1591" i="10"/>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c r="C1584" i="10" s="1"/>
  <c r="E1583" i="10"/>
  <c r="D1583" i="10"/>
  <c r="C1583" i="10" s="1"/>
  <c r="E1582" i="10"/>
  <c r="D1582" i="10" s="1"/>
  <c r="C1582" i="10" s="1"/>
  <c r="E1581" i="10"/>
  <c r="D1581" i="10" s="1"/>
  <c r="C1581" i="10" s="1"/>
  <c r="E1580" i="10"/>
  <c r="D1580" i="10" s="1"/>
  <c r="C1580" i="10" s="1"/>
  <c r="E1579" i="10"/>
  <c r="D1579" i="10" s="1"/>
  <c r="C1579" i="10" s="1"/>
  <c r="E1578" i="10"/>
  <c r="D1578" i="10" s="1"/>
  <c r="C1578" i="10" s="1"/>
  <c r="E1577" i="10"/>
  <c r="D1577" i="10" s="1"/>
  <c r="C1577" i="10" s="1"/>
  <c r="E1576" i="10"/>
  <c r="D1576" i="10"/>
  <c r="C1576" i="10" s="1"/>
  <c r="E1575" i="10"/>
  <c r="D1575" i="10"/>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c r="C1560" i="10" s="1"/>
  <c r="E1559" i="10"/>
  <c r="D1559" i="10"/>
  <c r="C1559" i="10" s="1"/>
  <c r="E1558" i="10"/>
  <c r="D1558" i="10" s="1"/>
  <c r="C1558" i="10" s="1"/>
  <c r="E1557" i="10"/>
  <c r="D1557" i="10" s="1"/>
  <c r="C1557" i="10" s="1"/>
  <c r="E1556" i="10"/>
  <c r="D1556" i="10" s="1"/>
  <c r="C1556" i="10" s="1"/>
  <c r="E1555" i="10"/>
  <c r="D1555" i="10" s="1"/>
  <c r="C1555" i="10" s="1"/>
  <c r="E1554" i="10"/>
  <c r="D1554" i="10" s="1"/>
  <c r="E1553" i="10"/>
  <c r="D1553" i="10" s="1"/>
  <c r="C1553" i="10" s="1"/>
  <c r="E1552" i="10"/>
  <c r="D1552" i="10"/>
  <c r="C1552" i="10" s="1"/>
  <c r="E1551" i="10"/>
  <c r="D1551" i="10"/>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c r="C1544" i="10" s="1"/>
  <c r="E1543" i="10"/>
  <c r="D1543" i="10"/>
  <c r="C1543" i="10" s="1"/>
  <c r="E1542" i="10"/>
  <c r="D1542" i="10" s="1"/>
  <c r="C1542" i="10" s="1"/>
  <c r="E1541" i="10"/>
  <c r="D1541" i="10" s="1"/>
  <c r="C1541" i="10" s="1"/>
  <c r="E1540" i="10"/>
  <c r="D1540" i="10" s="1"/>
  <c r="C1540" i="10" s="1"/>
  <c r="E1539" i="10"/>
  <c r="D1539" i="10" s="1"/>
  <c r="C1539" i="10" s="1"/>
  <c r="E1538" i="10"/>
  <c r="D1538" i="10" s="1"/>
  <c r="C1538" i="10" s="1"/>
  <c r="E1537" i="10"/>
  <c r="D1537" i="10" s="1"/>
  <c r="C1537" i="10" s="1"/>
  <c r="E1536" i="10"/>
  <c r="D1536" i="10"/>
  <c r="C1536" i="10" s="1"/>
  <c r="E1535" i="10"/>
  <c r="D1535" i="10"/>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c r="C1520" i="10" s="1"/>
  <c r="E1519" i="10"/>
  <c r="D1519" i="10"/>
  <c r="C1519" i="10" s="1"/>
  <c r="E1518" i="10"/>
  <c r="D1518" i="10" s="1"/>
  <c r="C1518" i="10" s="1"/>
  <c r="E1517" i="10"/>
  <c r="D1517" i="10" s="1"/>
  <c r="C1517" i="10" s="1"/>
  <c r="E1516" i="10"/>
  <c r="D1516" i="10" s="1"/>
  <c r="C1516" i="10" s="1"/>
  <c r="E1515" i="10"/>
  <c r="D1515" i="10" s="1"/>
  <c r="C1515" i="10" s="1"/>
  <c r="E1514" i="10"/>
  <c r="D1514" i="10" s="1"/>
  <c r="E1513" i="10"/>
  <c r="D1513" i="10" s="1"/>
  <c r="C1513" i="10" s="1"/>
  <c r="E1512" i="10"/>
  <c r="D1512" i="10"/>
  <c r="C1512" i="10" s="1"/>
  <c r="E1511" i="10"/>
  <c r="D1511" i="10"/>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c r="C1504" i="10" s="1"/>
  <c r="E1503" i="10"/>
  <c r="D1503" i="10"/>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c r="C1488" i="10" s="1"/>
  <c r="E1487" i="10"/>
  <c r="D1487" i="10"/>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c r="C1480" i="10" s="1"/>
  <c r="E1479" i="10"/>
  <c r="D1479" i="10"/>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c r="C1472" i="10" s="1"/>
  <c r="E1471" i="10"/>
  <c r="D1471" i="10"/>
  <c r="C1471" i="10" s="1"/>
  <c r="E1470" i="10"/>
  <c r="D1470" i="10" s="1"/>
  <c r="C1470" i="10" s="1"/>
  <c r="E1469" i="10"/>
  <c r="D1469" i="10" s="1"/>
  <c r="C1469" i="10" s="1"/>
  <c r="E1468" i="10"/>
  <c r="D1468" i="10" s="1"/>
  <c r="C1468" i="10" s="1"/>
  <c r="E1467" i="10"/>
  <c r="D1467" i="10" s="1"/>
  <c r="C1467" i="10" s="1"/>
  <c r="E1466" i="10"/>
  <c r="D1466" i="10" s="1"/>
  <c r="C1466" i="10" s="1"/>
  <c r="E1465" i="10"/>
  <c r="D1465" i="10" s="1"/>
  <c r="C1465" i="10" s="1"/>
  <c r="E1464" i="10"/>
  <c r="D1464" i="10"/>
  <c r="C1464" i="10" s="1"/>
  <c r="E1463" i="10"/>
  <c r="D1463" i="10"/>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c r="C1448" i="10" s="1"/>
  <c r="E1447" i="10"/>
  <c r="D1447" i="10"/>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s="1"/>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c r="C1422" i="10" s="1"/>
  <c r="E1421" i="10"/>
  <c r="D1421" i="10"/>
  <c r="C1421" i="10" s="1"/>
  <c r="E1420" i="10"/>
  <c r="D1420" i="10" s="1"/>
  <c r="C1420" i="10" s="1"/>
  <c r="E1419" i="10"/>
  <c r="D1419" i="10"/>
  <c r="C1419" i="10" s="1"/>
  <c r="E1418" i="10"/>
  <c r="D1418" i="10"/>
  <c r="C1418" i="10" s="1"/>
  <c r="E1417" i="10"/>
  <c r="D1417" i="10" s="1"/>
  <c r="C1417" i="10" s="1"/>
  <c r="E1416" i="10"/>
  <c r="D1416" i="10" s="1"/>
  <c r="C1416" i="10" s="1"/>
  <c r="E1415" i="10"/>
  <c r="D1415" i="10" s="1"/>
  <c r="C1415" i="10" s="1"/>
  <c r="E1414" i="10"/>
  <c r="D1414" i="10" s="1"/>
  <c r="C1414" i="10"/>
  <c r="E1413" i="10"/>
  <c r="D1413" i="10"/>
  <c r="C1413" i="10" s="1"/>
  <c r="E1412" i="10"/>
  <c r="D1412" i="10" s="1"/>
  <c r="C1412" i="10" s="1"/>
  <c r="E1411" i="10"/>
  <c r="D1411" i="10"/>
  <c r="C1411" i="10" s="1"/>
  <c r="E1410" i="10"/>
  <c r="D1410" i="10"/>
  <c r="C1410" i="10" s="1"/>
  <c r="E1409" i="10"/>
  <c r="D1409" i="10" s="1"/>
  <c r="C1409" i="10" s="1"/>
  <c r="E1408" i="10"/>
  <c r="D1408" i="10" s="1"/>
  <c r="C1408" i="10" s="1"/>
  <c r="E1407" i="10"/>
  <c r="D1407" i="10" s="1"/>
  <c r="C1407" i="10" s="1"/>
  <c r="E1406" i="10"/>
  <c r="D1406" i="10" s="1"/>
  <c r="C1406" i="10" s="1"/>
  <c r="E1405" i="10"/>
  <c r="D1405" i="10"/>
  <c r="C1405" i="10" s="1"/>
  <c r="E1404" i="10"/>
  <c r="D1404" i="10" s="1"/>
  <c r="C1404" i="10" s="1"/>
  <c r="E1403" i="10"/>
  <c r="D1403" i="10"/>
  <c r="C1403" i="10" s="1"/>
  <c r="E1402" i="10"/>
  <c r="D1402" i="10"/>
  <c r="C1402" i="10" s="1"/>
  <c r="E1401" i="10"/>
  <c r="D1401" i="10" s="1"/>
  <c r="C1401" i="10"/>
  <c r="E1400" i="10"/>
  <c r="D1400" i="10" s="1"/>
  <c r="C1400" i="10" s="1"/>
  <c r="E1399" i="10"/>
  <c r="D1399" i="10" s="1"/>
  <c r="C1399" i="10" s="1"/>
  <c r="E1398" i="10"/>
  <c r="D1398" i="10" s="1"/>
  <c r="C1398" i="10" s="1"/>
  <c r="E1397" i="10"/>
  <c r="D1397" i="10"/>
  <c r="C1397" i="10" s="1"/>
  <c r="E1396" i="10"/>
  <c r="D1396" i="10" s="1"/>
  <c r="C1396" i="10" s="1"/>
  <c r="E1395" i="10"/>
  <c r="D1395" i="10"/>
  <c r="C1395" i="10" s="1"/>
  <c r="E1394" i="10"/>
  <c r="D1394" i="10"/>
  <c r="C1394" i="10" s="1"/>
  <c r="E1393" i="10"/>
  <c r="D1393" i="10" s="1"/>
  <c r="C1393" i="10" s="1"/>
  <c r="E1392" i="10"/>
  <c r="D1392" i="10" s="1"/>
  <c r="C1392" i="10" s="1"/>
  <c r="E1391" i="10"/>
  <c r="D1391" i="10" s="1"/>
  <c r="C1391" i="10" s="1"/>
  <c r="E1390" i="10"/>
  <c r="D1390" i="10" s="1"/>
  <c r="C1390" i="10" s="1"/>
  <c r="E1389" i="10"/>
  <c r="D1389" i="10"/>
  <c r="C1389" i="10" s="1"/>
  <c r="E1388" i="10"/>
  <c r="D1388" i="10" s="1"/>
  <c r="C1388" i="10" s="1"/>
  <c r="E1387" i="10"/>
  <c r="D1387" i="10"/>
  <c r="C1387" i="10" s="1"/>
  <c r="E1386" i="10"/>
  <c r="D1386" i="10"/>
  <c r="C1386" i="10" s="1"/>
  <c r="E1385" i="10"/>
  <c r="D1385" i="10" s="1"/>
  <c r="C1385" i="10"/>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c r="E1377" i="10"/>
  <c r="D1377" i="10"/>
  <c r="C1377" i="10" s="1"/>
  <c r="E1376" i="10"/>
  <c r="D1376" i="10" s="1"/>
  <c r="C1376" i="10" s="1"/>
  <c r="E1375" i="10"/>
  <c r="D1375" i="10"/>
  <c r="C1375" i="10" s="1"/>
  <c r="E1374" i="10"/>
  <c r="D1374" i="10"/>
  <c r="C1374" i="10" s="1"/>
  <c r="E1373" i="10"/>
  <c r="D1373" i="10" s="1"/>
  <c r="C1373" i="10" s="1"/>
  <c r="E1372" i="10"/>
  <c r="D1372" i="10" s="1"/>
  <c r="C1372" i="10" s="1"/>
  <c r="E1371" i="10"/>
  <c r="D1371" i="10" s="1"/>
  <c r="C1371" i="10" s="1"/>
  <c r="E1370" i="10"/>
  <c r="D1370" i="10" s="1"/>
  <c r="C1370" i="10" s="1"/>
  <c r="E1369" i="10"/>
  <c r="D1369" i="10"/>
  <c r="C1369" i="10" s="1"/>
  <c r="E1368" i="10"/>
  <c r="D1368" i="10" s="1"/>
  <c r="C1368" i="10" s="1"/>
  <c r="E1367" i="10"/>
  <c r="D1367" i="10" s="1"/>
  <c r="C1367" i="10" s="1"/>
  <c r="E1366" i="10"/>
  <c r="D1366" i="10" s="1"/>
  <c r="C1366" i="10" s="1"/>
  <c r="E1365" i="10"/>
  <c r="D1365" i="10"/>
  <c r="C1365" i="10" s="1"/>
  <c r="E1364" i="10"/>
  <c r="D1364" i="10" s="1"/>
  <c r="C1364" i="10" s="1"/>
  <c r="E1363" i="10"/>
  <c r="D1363" i="10" s="1"/>
  <c r="C1363" i="10" s="1"/>
  <c r="E1362" i="10"/>
  <c r="D1362" i="10" s="1"/>
  <c r="C1362" i="10" s="1"/>
  <c r="E1361" i="10"/>
  <c r="D1361" i="10"/>
  <c r="C1361" i="10" s="1"/>
  <c r="E1360" i="10"/>
  <c r="D1360" i="10" s="1"/>
  <c r="C1360" i="10" s="1"/>
  <c r="E1359" i="10"/>
  <c r="D1359" i="10" s="1"/>
  <c r="C1359" i="10" s="1"/>
  <c r="E1358" i="10"/>
  <c r="D1358" i="10" s="1"/>
  <c r="E1357" i="10"/>
  <c r="D1357" i="10"/>
  <c r="C1357" i="10" s="1"/>
  <c r="E1356" i="10"/>
  <c r="D1356" i="10" s="1"/>
  <c r="C1356" i="10" s="1"/>
  <c r="E1355" i="10"/>
  <c r="D1355" i="10" s="1"/>
  <c r="C1355" i="10" s="1"/>
  <c r="E1354" i="10"/>
  <c r="D1354" i="10" s="1"/>
  <c r="C1354" i="10" s="1"/>
  <c r="E1353" i="10"/>
  <c r="D1353" i="10"/>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c r="C1345" i="10" s="1"/>
  <c r="E1344" i="10"/>
  <c r="D1344" i="10" s="1"/>
  <c r="C1344" i="10" s="1"/>
  <c r="E1343" i="10"/>
  <c r="D1343" i="10" s="1"/>
  <c r="C1343" i="10" s="1"/>
  <c r="E1342" i="10"/>
  <c r="D1342" i="10" s="1"/>
  <c r="C1342" i="10" s="1"/>
  <c r="E1341" i="10"/>
  <c r="D1341" i="10"/>
  <c r="C1341" i="10" s="1"/>
  <c r="E1340" i="10"/>
  <c r="D1340" i="10" s="1"/>
  <c r="C1340" i="10" s="1"/>
  <c r="E1339" i="10"/>
  <c r="D1339" i="10" s="1"/>
  <c r="C1339" i="10" s="1"/>
  <c r="E1338" i="10"/>
  <c r="D1338" i="10" s="1"/>
  <c r="C1338" i="10" s="1"/>
  <c r="E1337" i="10"/>
  <c r="D1337" i="10"/>
  <c r="C1337" i="10" s="1"/>
  <c r="E1336" i="10"/>
  <c r="D1336" i="10" s="1"/>
  <c r="C1336" i="10" s="1"/>
  <c r="E1335" i="10"/>
  <c r="D1335" i="10" s="1"/>
  <c r="C1335" i="10" s="1"/>
  <c r="E1334" i="10"/>
  <c r="D1334" i="10" s="1"/>
  <c r="C1334" i="10" s="1"/>
  <c r="E1333" i="10"/>
  <c r="D1333" i="10"/>
  <c r="C1333" i="10" s="1"/>
  <c r="E1332" i="10"/>
  <c r="D1332" i="10" s="1"/>
  <c r="C1332" i="10" s="1"/>
  <c r="E1331" i="10"/>
  <c r="D1331" i="10" s="1"/>
  <c r="C1331" i="10" s="1"/>
  <c r="E1330" i="10"/>
  <c r="D1330" i="10" s="1"/>
  <c r="C1330" i="10" s="1"/>
  <c r="E1329" i="10"/>
  <c r="D1329" i="10"/>
  <c r="C1329" i="10" s="1"/>
  <c r="E1328" i="10"/>
  <c r="D1328" i="10" s="1"/>
  <c r="C1328" i="10" s="1"/>
  <c r="E1327" i="10"/>
  <c r="D1327" i="10" s="1"/>
  <c r="C1327" i="10" s="1"/>
  <c r="E1326" i="10"/>
  <c r="D1326" i="10" s="1"/>
  <c r="C1326" i="10" s="1"/>
  <c r="E1325" i="10"/>
  <c r="D1325" i="10"/>
  <c r="C1325" i="10" s="1"/>
  <c r="E1324" i="10"/>
  <c r="D1324" i="10" s="1"/>
  <c r="C1324" i="10" s="1"/>
  <c r="E1323" i="10"/>
  <c r="D1323" i="10" s="1"/>
  <c r="C1323" i="10" s="1"/>
  <c r="E1322" i="10"/>
  <c r="D1322" i="10" s="1"/>
  <c r="C1322" i="10" s="1"/>
  <c r="E1321" i="10"/>
  <c r="D1321" i="10"/>
  <c r="C1321" i="10" s="1"/>
  <c r="E1320" i="10"/>
  <c r="D1320" i="10" s="1"/>
  <c r="E1319" i="10"/>
  <c r="D1319" i="10" s="1"/>
  <c r="C1319" i="10" s="1"/>
  <c r="E1318" i="10"/>
  <c r="D1318" i="10" s="1"/>
  <c r="C1318" i="10" s="1"/>
  <c r="E1317" i="10"/>
  <c r="D1317" i="10"/>
  <c r="C1317" i="10" s="1"/>
  <c r="E1316" i="10"/>
  <c r="D1316" i="10" s="1"/>
  <c r="C1316" i="10" s="1"/>
  <c r="E1315" i="10"/>
  <c r="D1315" i="10" s="1"/>
  <c r="C1315" i="10" s="1"/>
  <c r="E1314" i="10"/>
  <c r="D1314" i="10" s="1"/>
  <c r="C1314" i="10" s="1"/>
  <c r="E1313" i="10"/>
  <c r="D1313" i="10"/>
  <c r="C1313" i="10" s="1"/>
  <c r="E1312" i="10"/>
  <c r="D1312" i="10" s="1"/>
  <c r="C1312" i="10" s="1"/>
  <c r="E1311" i="10"/>
  <c r="D1311" i="10" s="1"/>
  <c r="C1311" i="10" s="1"/>
  <c r="E1310" i="10"/>
  <c r="D1310" i="10" s="1"/>
  <c r="C1310" i="10" s="1"/>
  <c r="E1309" i="10"/>
  <c r="D1309" i="10"/>
  <c r="C1309" i="10" s="1"/>
  <c r="E1308" i="10"/>
  <c r="D1308" i="10" s="1"/>
  <c r="C1308" i="10" s="1"/>
  <c r="E1307" i="10"/>
  <c r="D1307" i="10" s="1"/>
  <c r="C1307" i="10" s="1"/>
  <c r="E1306" i="10"/>
  <c r="D1306" i="10" s="1"/>
  <c r="C1306" i="10" s="1"/>
  <c r="E1305" i="10"/>
  <c r="D1305" i="10"/>
  <c r="C1305" i="10" s="1"/>
  <c r="E1304" i="10"/>
  <c r="D1304" i="10" s="1"/>
  <c r="C1304" i="10" s="1"/>
  <c r="E1303" i="10"/>
  <c r="D1303" i="10" s="1"/>
  <c r="C1303" i="10" s="1"/>
  <c r="E1302" i="10"/>
  <c r="D1302" i="10" s="1"/>
  <c r="C1302" i="10" s="1"/>
  <c r="E1301" i="10"/>
  <c r="D1301" i="10"/>
  <c r="C1301" i="10" s="1"/>
  <c r="E1300" i="10"/>
  <c r="D1300" i="10" s="1"/>
  <c r="C1300" i="10" s="1"/>
  <c r="E1299" i="10"/>
  <c r="D1299" i="10" s="1"/>
  <c r="C1299" i="10" s="1"/>
  <c r="E1298" i="10"/>
  <c r="D1298" i="10" s="1"/>
  <c r="C1298" i="10" s="1"/>
  <c r="E1297" i="10"/>
  <c r="D1297" i="10"/>
  <c r="C1297" i="10" s="1"/>
  <c r="E1296" i="10"/>
  <c r="D1296" i="10" s="1"/>
  <c r="E1295" i="10"/>
  <c r="D1295" i="10" s="1"/>
  <c r="C1295" i="10" s="1"/>
  <c r="E1294" i="10"/>
  <c r="D1294" i="10" s="1"/>
  <c r="C1294" i="10" s="1"/>
  <c r="E1293" i="10"/>
  <c r="D1293" i="10"/>
  <c r="C1293" i="10" s="1"/>
  <c r="E1292" i="10"/>
  <c r="D1292" i="10" s="1"/>
  <c r="C1292" i="10" s="1"/>
  <c r="E1291" i="10"/>
  <c r="D1291" i="10" s="1"/>
  <c r="C1291" i="10" s="1"/>
  <c r="E1290" i="10"/>
  <c r="D1290" i="10" s="1"/>
  <c r="C1290" i="10" s="1"/>
  <c r="E1289" i="10"/>
  <c r="D1289" i="10"/>
  <c r="C1289" i="10" s="1"/>
  <c r="E1288" i="10"/>
  <c r="D1288" i="10" s="1"/>
  <c r="C1288" i="10" s="1"/>
  <c r="E1287" i="10"/>
  <c r="D1287" i="10" s="1"/>
  <c r="C1287" i="10" s="1"/>
  <c r="E1286" i="10"/>
  <c r="D1286" i="10" s="1"/>
  <c r="C1286" i="10" s="1"/>
  <c r="E1285" i="10"/>
  <c r="D1285" i="10"/>
  <c r="C1285" i="10" s="1"/>
  <c r="E1284" i="10"/>
  <c r="D1284" i="10" s="1"/>
  <c r="E1283" i="10"/>
  <c r="D1283" i="10" s="1"/>
  <c r="C1283" i="10" s="1"/>
  <c r="E1282" i="10"/>
  <c r="D1282" i="10" s="1"/>
  <c r="C1282" i="10" s="1"/>
  <c r="E1281" i="10"/>
  <c r="D1281" i="10"/>
  <c r="C1281" i="10" s="1"/>
  <c r="E1280" i="10"/>
  <c r="D1280" i="10" s="1"/>
  <c r="C1280" i="10" s="1"/>
  <c r="E1279" i="10"/>
  <c r="D1279" i="10" s="1"/>
  <c r="C1279" i="10" s="1"/>
  <c r="E1278" i="10"/>
  <c r="D1278" i="10" s="1"/>
  <c r="C1278" i="10" s="1"/>
  <c r="E1277" i="10"/>
  <c r="D1277" i="10"/>
  <c r="C1277" i="10" s="1"/>
  <c r="E1276" i="10"/>
  <c r="D1276" i="10" s="1"/>
  <c r="C1276" i="10" s="1"/>
  <c r="E1275" i="10"/>
  <c r="D1275" i="10" s="1"/>
  <c r="C1275" i="10" s="1"/>
  <c r="E1274" i="10"/>
  <c r="D1274" i="10" s="1"/>
  <c r="C1274" i="10" s="1"/>
  <c r="E1273" i="10"/>
  <c r="D1273" i="10"/>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c r="C1265" i="10" s="1"/>
  <c r="E1264" i="10"/>
  <c r="D1264" i="10" s="1"/>
  <c r="C1264" i="10" s="1"/>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c r="C1257" i="10" s="1"/>
  <c r="E1256" i="10"/>
  <c r="D1256" i="10" s="1"/>
  <c r="C1256" i="10" s="1"/>
  <c r="E1255" i="10"/>
  <c r="D1255" i="10" s="1"/>
  <c r="C1255" i="10" s="1"/>
  <c r="E1254" i="10"/>
  <c r="D1254" i="10" s="1"/>
  <c r="C1254" i="10" s="1"/>
  <c r="E1253" i="10"/>
  <c r="D1253" i="10"/>
  <c r="C1253" i="10" s="1"/>
  <c r="E1252" i="10"/>
  <c r="D1252" i="10" s="1"/>
  <c r="C1252" i="10" s="1"/>
  <c r="E1251" i="10"/>
  <c r="D1251" i="10" s="1"/>
  <c r="C1251" i="10" s="1"/>
  <c r="E1250" i="10"/>
  <c r="D1250" i="10" s="1"/>
  <c r="C1250" i="10" s="1"/>
  <c r="E1249" i="10"/>
  <c r="D1249" i="10"/>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s="1"/>
  <c r="E1241" i="10"/>
  <c r="D1241" i="10"/>
  <c r="C1241" i="10" s="1"/>
  <c r="E1240" i="10"/>
  <c r="D1240" i="10" s="1"/>
  <c r="C1240" i="10" s="1"/>
  <c r="E1239" i="10"/>
  <c r="D1239" i="10"/>
  <c r="C1239" i="10" s="1"/>
  <c r="E1238" i="10"/>
  <c r="D1238" i="10"/>
  <c r="C1238" i="10" s="1"/>
  <c r="E1237" i="10"/>
  <c r="D1237" i="10" s="1"/>
  <c r="C1237" i="10" s="1"/>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E1221" i="10"/>
  <c r="D1221" i="10"/>
  <c r="C1221" i="10" s="1"/>
  <c r="E1220" i="10"/>
  <c r="D1220" i="10" s="1"/>
  <c r="C1220" i="10" s="1"/>
  <c r="E1219" i="10"/>
  <c r="D1219" i="10" s="1"/>
  <c r="C1219" i="10" s="1"/>
  <c r="E1218" i="10"/>
  <c r="D1218" i="10" s="1"/>
  <c r="C1218" i="10" s="1"/>
  <c r="E1217" i="10"/>
  <c r="D1217" i="10"/>
  <c r="C1217" i="10" s="1"/>
  <c r="E1216" i="10"/>
  <c r="D1216" i="10" s="1"/>
  <c r="C1216" i="10" s="1"/>
  <c r="E1215" i="10"/>
  <c r="D1215" i="10" s="1"/>
  <c r="C1215" i="10" s="1"/>
  <c r="E1214" i="10"/>
  <c r="D1214" i="10" s="1"/>
  <c r="C1214" i="10" s="1"/>
  <c r="E1213" i="10"/>
  <c r="D1213" i="10"/>
  <c r="C1213" i="10" s="1"/>
  <c r="E1212" i="10"/>
  <c r="D1212" i="10" s="1"/>
  <c r="C1212" i="10" s="1"/>
  <c r="E1211" i="10"/>
  <c r="D1211" i="10" s="1"/>
  <c r="C1211" i="10" s="1"/>
  <c r="E1210" i="10"/>
  <c r="D1210" i="10" s="1"/>
  <c r="E1209" i="10"/>
  <c r="D1209" i="10"/>
  <c r="C1209" i="10" s="1"/>
  <c r="E1208" i="10"/>
  <c r="D1208" i="10" s="1"/>
  <c r="C1208" i="10" s="1"/>
  <c r="E1207" i="10"/>
  <c r="D1207" i="10" s="1"/>
  <c r="C1207" i="10" s="1"/>
  <c r="E1206" i="10"/>
  <c r="D1206" i="10" s="1"/>
  <c r="C1206" i="10" s="1"/>
  <c r="E1205" i="10"/>
  <c r="D1205" i="10"/>
  <c r="C1205" i="10" s="1"/>
  <c r="E1204" i="10"/>
  <c r="D1204" i="10" s="1"/>
  <c r="C1204" i="10" s="1"/>
  <c r="E1203" i="10"/>
  <c r="D1203" i="10" s="1"/>
  <c r="C1203" i="10" s="1"/>
  <c r="E1202" i="10"/>
  <c r="D1202" i="10" s="1"/>
  <c r="C1202" i="10" s="1"/>
  <c r="E1201" i="10"/>
  <c r="D1201" i="10"/>
  <c r="C1201" i="10" s="1"/>
  <c r="E1200" i="10"/>
  <c r="D1200" i="10" s="1"/>
  <c r="C1200" i="10" s="1"/>
  <c r="E1199" i="10"/>
  <c r="D1199" i="10" s="1"/>
  <c r="C1199" i="10" s="1"/>
  <c r="E1198" i="10"/>
  <c r="D1198" i="10" s="1"/>
  <c r="C1198" i="10" s="1"/>
  <c r="E1197" i="10"/>
  <c r="D1197" i="10"/>
  <c r="C1197" i="10" s="1"/>
  <c r="E1196" i="10"/>
  <c r="D1196" i="10" s="1"/>
  <c r="C1196" i="10" s="1"/>
  <c r="E1195" i="10"/>
  <c r="D1195" i="10" s="1"/>
  <c r="C1195" i="10" s="1"/>
  <c r="E1194" i="10"/>
  <c r="D1194" i="10" s="1"/>
  <c r="C1194" i="10" s="1"/>
  <c r="E1193" i="10"/>
  <c r="D1193" i="10"/>
  <c r="C1193" i="10" s="1"/>
  <c r="E1192" i="10"/>
  <c r="D1192" i="10" s="1"/>
  <c r="C1192" i="10" s="1"/>
  <c r="E1191" i="10"/>
  <c r="D1191" i="10"/>
  <c r="C1191" i="10" s="1"/>
  <c r="E1190" i="10"/>
  <c r="D1190" i="10"/>
  <c r="C1190" i="10" s="1"/>
  <c r="E1189" i="10"/>
  <c r="D1189" i="10" s="1"/>
  <c r="C1189" i="10" s="1"/>
  <c r="E1188" i="10"/>
  <c r="D1188" i="10" s="1"/>
  <c r="C1188" i="10" s="1"/>
  <c r="E1187" i="10"/>
  <c r="D1187" i="10" s="1"/>
  <c r="C1187" i="10" s="1"/>
  <c r="E1186" i="10"/>
  <c r="D1186" i="10" s="1"/>
  <c r="C1186" i="10" s="1"/>
  <c r="E1185" i="10"/>
  <c r="D1185" i="10"/>
  <c r="C1185" i="10" s="1"/>
  <c r="E1184" i="10"/>
  <c r="D1184" i="10" s="1"/>
  <c r="E1183" i="10"/>
  <c r="D1183" i="10" s="1"/>
  <c r="C1183" i="10" s="1"/>
  <c r="E1182" i="10"/>
  <c r="D1182" i="10" s="1"/>
  <c r="C1182" i="10" s="1"/>
  <c r="E1181" i="10"/>
  <c r="D1181" i="10"/>
  <c r="C1181" i="10" s="1"/>
  <c r="E1180" i="10"/>
  <c r="D1180" i="10" s="1"/>
  <c r="C1180" i="10" s="1"/>
  <c r="E1179" i="10"/>
  <c r="D1179" i="10" s="1"/>
  <c r="C1179" i="10" s="1"/>
  <c r="E1178" i="10"/>
  <c r="D1178" i="10" s="1"/>
  <c r="C1178" i="10" s="1"/>
  <c r="E1177" i="10"/>
  <c r="D1177" i="10"/>
  <c r="C1177" i="10" s="1"/>
  <c r="E1176" i="10"/>
  <c r="D1176" i="10" s="1"/>
  <c r="C1176" i="10" s="1"/>
  <c r="E1175" i="10"/>
  <c r="D1175" i="10"/>
  <c r="C1175" i="10" s="1"/>
  <c r="E1174" i="10"/>
  <c r="D1174" i="10"/>
  <c r="C1174" i="10" s="1"/>
  <c r="E1173" i="10"/>
  <c r="D1173" i="10" s="1"/>
  <c r="C1173" i="10" s="1"/>
  <c r="E1172" i="10"/>
  <c r="D1172" i="10" s="1"/>
  <c r="C1172" i="10" s="1"/>
  <c r="E1171" i="10"/>
  <c r="D1171" i="10" s="1"/>
  <c r="C1171" i="10" s="1"/>
  <c r="E1170" i="10"/>
  <c r="D1170" i="10" s="1"/>
  <c r="C1170" i="10" s="1"/>
  <c r="E1169" i="10"/>
  <c r="D1169" i="10"/>
  <c r="C1169" i="10" s="1"/>
  <c r="E1168" i="10"/>
  <c r="D1168" i="10" s="1"/>
  <c r="C1168" i="10" s="1"/>
  <c r="E1167" i="10"/>
  <c r="D1167" i="10" s="1"/>
  <c r="C1167" i="10" s="1"/>
  <c r="E1166" i="10"/>
  <c r="D1166" i="10" s="1"/>
  <c r="C1166" i="10" s="1"/>
  <c r="E1165" i="10"/>
  <c r="D1165" i="10"/>
  <c r="C1165" i="10" s="1"/>
  <c r="E1164" i="10"/>
  <c r="D1164" i="10" s="1"/>
  <c r="C1164" i="10" s="1"/>
  <c r="E1163" i="10"/>
  <c r="D1163" i="10" s="1"/>
  <c r="C1163" i="10" s="1"/>
  <c r="E1162" i="10"/>
  <c r="D1162" i="10" s="1"/>
  <c r="C1162" i="10" s="1"/>
  <c r="E1161" i="10"/>
  <c r="D1161" i="10"/>
  <c r="C1161" i="10" s="1"/>
  <c r="E1160" i="10"/>
  <c r="D1160" i="10" s="1"/>
  <c r="C1160" i="10" s="1"/>
  <c r="E1159" i="10"/>
  <c r="D1159" i="10" s="1"/>
  <c r="C1159" i="10" s="1"/>
  <c r="E1158" i="10"/>
  <c r="D1158" i="10" s="1"/>
  <c r="C1158" i="10" s="1"/>
  <c r="E1157" i="10"/>
  <c r="D1157" i="10"/>
  <c r="C1157" i="10" s="1"/>
  <c r="E1156" i="10"/>
  <c r="D1156" i="10" s="1"/>
  <c r="C1156" i="10" s="1"/>
  <c r="E1155" i="10"/>
  <c r="D1155" i="10" s="1"/>
  <c r="C1155" i="10" s="1"/>
  <c r="E1154" i="10"/>
  <c r="D1154" i="10" s="1"/>
  <c r="C1154" i="10" s="1"/>
  <c r="E1153" i="10"/>
  <c r="D1153" i="10"/>
  <c r="C1153" i="10" s="1"/>
  <c r="E1152" i="10"/>
  <c r="D1152" i="10" s="1"/>
  <c r="C1152" i="10" s="1"/>
  <c r="E1151" i="10"/>
  <c r="D1151" i="10" s="1"/>
  <c r="C1151" i="10" s="1"/>
  <c r="E1150" i="10"/>
  <c r="D1150" i="10" s="1"/>
  <c r="C1150" i="10" s="1"/>
  <c r="E1149" i="10"/>
  <c r="D1149" i="10"/>
  <c r="C1149" i="10" s="1"/>
  <c r="E1148" i="10"/>
  <c r="D1148" i="10" s="1"/>
  <c r="C1148" i="10" s="1"/>
  <c r="E1147" i="10"/>
  <c r="D1147" i="10" s="1"/>
  <c r="C1147" i="10" s="1"/>
  <c r="E1146" i="10"/>
  <c r="D1146" i="10" s="1"/>
  <c r="E1145" i="10"/>
  <c r="D1145" i="10"/>
  <c r="C1145" i="10" s="1"/>
  <c r="E1144" i="10"/>
  <c r="D1144" i="10" s="1"/>
  <c r="C1144" i="10" s="1"/>
  <c r="E1143" i="10"/>
  <c r="D1143" i="10" s="1"/>
  <c r="C1143" i="10" s="1"/>
  <c r="E1142" i="10"/>
  <c r="D1142" i="10" s="1"/>
  <c r="C1142" i="10" s="1"/>
  <c r="E1141" i="10"/>
  <c r="D1141" i="10"/>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c r="C1133" i="10" s="1"/>
  <c r="E1132" i="10"/>
  <c r="D1132" i="10" s="1"/>
  <c r="C1132" i="10" s="1"/>
  <c r="E1131" i="10"/>
  <c r="D1131" i="10" s="1"/>
  <c r="C1131" i="10" s="1"/>
  <c r="E1130" i="10"/>
  <c r="D1130" i="10" s="1"/>
  <c r="C1130" i="10" s="1"/>
  <c r="E1129" i="10"/>
  <c r="D1129" i="10"/>
  <c r="C1129" i="10" s="1"/>
  <c r="E1128" i="10"/>
  <c r="D1128" i="10" s="1"/>
  <c r="C1128" i="10" s="1"/>
  <c r="E1127" i="10"/>
  <c r="D1127" i="10" s="1"/>
  <c r="C1127" i="10" s="1"/>
  <c r="E1126" i="10"/>
  <c r="D1126" i="10" s="1"/>
  <c r="C1126" i="10" s="1"/>
  <c r="E1125" i="10"/>
  <c r="D1125" i="10"/>
  <c r="C1125" i="10" s="1"/>
  <c r="E1124" i="10"/>
  <c r="D1124" i="10" s="1"/>
  <c r="C1124" i="10" s="1"/>
  <c r="E1123" i="10"/>
  <c r="D1123" i="10" s="1"/>
  <c r="C1123" i="10" s="1"/>
  <c r="E1122" i="10"/>
  <c r="D1122" i="10" s="1"/>
  <c r="E1121" i="10"/>
  <c r="D1121" i="10"/>
  <c r="C1121" i="10" s="1"/>
  <c r="E1120" i="10"/>
  <c r="D1120" i="10" s="1"/>
  <c r="C1120" i="10" s="1"/>
  <c r="E1119" i="10"/>
  <c r="D1119" i="10" s="1"/>
  <c r="C1119" i="10" s="1"/>
  <c r="E1118" i="10"/>
  <c r="D1118" i="10" s="1"/>
  <c r="C1118" i="10" s="1"/>
  <c r="E1117" i="10"/>
  <c r="D1117" i="10"/>
  <c r="C1117" i="10" s="1"/>
  <c r="E1116" i="10"/>
  <c r="D1116" i="10" s="1"/>
  <c r="C1116" i="10" s="1"/>
  <c r="E1115" i="10"/>
  <c r="D1115" i="10" s="1"/>
  <c r="C1115" i="10" s="1"/>
  <c r="E1114" i="10"/>
  <c r="D1114" i="10" s="1"/>
  <c r="C1114" i="10" s="1"/>
  <c r="E1113" i="10"/>
  <c r="D1113" i="10"/>
  <c r="C1113" i="10" s="1"/>
  <c r="E1112" i="10"/>
  <c r="D1112" i="10" s="1"/>
  <c r="C1112" i="10" s="1"/>
  <c r="E1111" i="10"/>
  <c r="D1111" i="10" s="1"/>
  <c r="C1111" i="10" s="1"/>
  <c r="E1110" i="10"/>
  <c r="D1110" i="10" s="1"/>
  <c r="C1110" i="10" s="1"/>
  <c r="E1109" i="10"/>
  <c r="D1109" i="10"/>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c r="C1101" i="10" s="1"/>
  <c r="E1100" i="10"/>
  <c r="D1100" i="10" s="1"/>
  <c r="C1100" i="10" s="1"/>
  <c r="E1099" i="10"/>
  <c r="D1099" i="10" s="1"/>
  <c r="C1099" i="10" s="1"/>
  <c r="E1098" i="10"/>
  <c r="D1098" i="10" s="1"/>
  <c r="C1098" i="10" s="1"/>
  <c r="E1097" i="10"/>
  <c r="D1097" i="10"/>
  <c r="C1097" i="10" s="1"/>
  <c r="E1096" i="10"/>
  <c r="D1096" i="10" s="1"/>
  <c r="C1096" i="10" s="1"/>
  <c r="E1095" i="10"/>
  <c r="D1095" i="10" s="1"/>
  <c r="C1095" i="10" s="1"/>
  <c r="E1094" i="10"/>
  <c r="D1094" i="10" s="1"/>
  <c r="C1094" i="10" s="1"/>
  <c r="E1093" i="10"/>
  <c r="D1093" i="10"/>
  <c r="C1093" i="10" s="1"/>
  <c r="E1092" i="10"/>
  <c r="D1092" i="10" s="1"/>
  <c r="C1092" i="10" s="1"/>
  <c r="E1091" i="10"/>
  <c r="D1091" i="10" s="1"/>
  <c r="C1091" i="10" s="1"/>
  <c r="E1090" i="10"/>
  <c r="D1090" i="10" s="1"/>
  <c r="C1090" i="10" s="1"/>
  <c r="E1089" i="10"/>
  <c r="D1089" i="10"/>
  <c r="C1089" i="10" s="1"/>
  <c r="E1088" i="10"/>
  <c r="D1088" i="10" s="1"/>
  <c r="C1088" i="10" s="1"/>
  <c r="E1087" i="10"/>
  <c r="D1087" i="10" s="1"/>
  <c r="C1087" i="10" s="1"/>
  <c r="E1086" i="10"/>
  <c r="D1086" i="10" s="1"/>
  <c r="C1086" i="10" s="1"/>
  <c r="E1085" i="10"/>
  <c r="D1085" i="10"/>
  <c r="C1085" i="10" s="1"/>
  <c r="E1084" i="10"/>
  <c r="D1084" i="10" s="1"/>
  <c r="C1084" i="10" s="1"/>
  <c r="E1083" i="10"/>
  <c r="D1083" i="10" s="1"/>
  <c r="C1083" i="10" s="1"/>
  <c r="E1082" i="10"/>
  <c r="D1082" i="10" s="1"/>
  <c r="C1082" i="10" s="1"/>
  <c r="E1081" i="10"/>
  <c r="D1081" i="10"/>
  <c r="C1081" i="10" s="1"/>
  <c r="E1080" i="10"/>
  <c r="D1080" i="10" s="1"/>
  <c r="C1080" i="10" s="1"/>
  <c r="E1079" i="10"/>
  <c r="D1079" i="10" s="1"/>
  <c r="C1079" i="10" s="1"/>
  <c r="E1078" i="10"/>
  <c r="D1078" i="10" s="1"/>
  <c r="C1078" i="10" s="1"/>
  <c r="E1077" i="10"/>
  <c r="D1077" i="10"/>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c r="C1069" i="10" s="1"/>
  <c r="E1068" i="10"/>
  <c r="D1068" i="10" s="1"/>
  <c r="C1068" i="10" s="1"/>
  <c r="E1067" i="10"/>
  <c r="D1067" i="10" s="1"/>
  <c r="C1067" i="10" s="1"/>
  <c r="E1066" i="10"/>
  <c r="D1066" i="10" s="1"/>
  <c r="C1066" i="10" s="1"/>
  <c r="E1065" i="10"/>
  <c r="D1065" i="10"/>
  <c r="C1065" i="10" s="1"/>
  <c r="E1064" i="10"/>
  <c r="D1064" i="10" s="1"/>
  <c r="C1064" i="10" s="1"/>
  <c r="E1063" i="10"/>
  <c r="D1063" i="10" s="1"/>
  <c r="C1063" i="10" s="1"/>
  <c r="E1062" i="10"/>
  <c r="D1062" i="10" s="1"/>
  <c r="C1062" i="10" s="1"/>
  <c r="E1061" i="10"/>
  <c r="D1061" i="10"/>
  <c r="C1061" i="10" s="1"/>
  <c r="E1060" i="10"/>
  <c r="D1060" i="10" s="1"/>
  <c r="C1060" i="10" s="1"/>
  <c r="E1059" i="10"/>
  <c r="D1059" i="10" s="1"/>
  <c r="C1059" i="10" s="1"/>
  <c r="E1058" i="10"/>
  <c r="D1058" i="10" s="1"/>
  <c r="C1058" i="10" s="1"/>
  <c r="E1057" i="10"/>
  <c r="D1057" i="10"/>
  <c r="C1057" i="10" s="1"/>
  <c r="E1056" i="10"/>
  <c r="D1056" i="10" s="1"/>
  <c r="C1056" i="10" s="1"/>
  <c r="E1055" i="10"/>
  <c r="D1055" i="10" s="1"/>
  <c r="C1055" i="10" s="1"/>
  <c r="E1054" i="10"/>
  <c r="D1054" i="10" s="1"/>
  <c r="C1054" i="10" s="1"/>
  <c r="E1053" i="10"/>
  <c r="D1053" i="10"/>
  <c r="C1053" i="10" s="1"/>
  <c r="E1052" i="10"/>
  <c r="D1052" i="10" s="1"/>
  <c r="C1052" i="10" s="1"/>
  <c r="E1051" i="10"/>
  <c r="D1051" i="10" s="1"/>
  <c r="C1051" i="10" s="1"/>
  <c r="E1050" i="10"/>
  <c r="D1050" i="10" s="1"/>
  <c r="E1049" i="10"/>
  <c r="D1049" i="10"/>
  <c r="C1049" i="10" s="1"/>
  <c r="E1048" i="10"/>
  <c r="D1048" i="10" s="1"/>
  <c r="C1048" i="10" s="1"/>
  <c r="E1047" i="10"/>
  <c r="D1047" i="10" s="1"/>
  <c r="C1047" i="10" s="1"/>
  <c r="E1046" i="10"/>
  <c r="D1046" i="10" s="1"/>
  <c r="C1046" i="10" s="1"/>
  <c r="E1045" i="10"/>
  <c r="D1045" i="10"/>
  <c r="C1045" i="10" s="1"/>
  <c r="E1044" i="10"/>
  <c r="D1044" i="10" s="1"/>
  <c r="C1044" i="10" s="1"/>
  <c r="E1043" i="10"/>
  <c r="D1043" i="10" s="1"/>
  <c r="C1043" i="10" s="1"/>
  <c r="E1042" i="10"/>
  <c r="D1042" i="10" s="1"/>
  <c r="C1042" i="10" s="1"/>
  <c r="E1041" i="10"/>
  <c r="D1041" i="10"/>
  <c r="C1041" i="10" s="1"/>
  <c r="E1040" i="10"/>
  <c r="D1040" i="10" s="1"/>
  <c r="C1040" i="10" s="1"/>
  <c r="E1039" i="10"/>
  <c r="D1039" i="10" s="1"/>
  <c r="C1039" i="10" s="1"/>
  <c r="E1038" i="10"/>
  <c r="D1038" i="10" s="1"/>
  <c r="E1037" i="10"/>
  <c r="D1037" i="10"/>
  <c r="C1037" i="10" s="1"/>
  <c r="E1036" i="10"/>
  <c r="D1036" i="10" s="1"/>
  <c r="C1036" i="10" s="1"/>
  <c r="E1035" i="10"/>
  <c r="D1035" i="10" s="1"/>
  <c r="C1035" i="10" s="1"/>
  <c r="E1034" i="10"/>
  <c r="D1034" i="10" s="1"/>
  <c r="C1034" i="10" s="1"/>
  <c r="E1033" i="10"/>
  <c r="D1033" i="10"/>
  <c r="C1033" i="10" s="1"/>
  <c r="E1032" i="10"/>
  <c r="D1032" i="10" s="1"/>
  <c r="C1032" i="10" s="1"/>
  <c r="E1031" i="10"/>
  <c r="D1031" i="10" s="1"/>
  <c r="C1031" i="10" s="1"/>
  <c r="E1030" i="10"/>
  <c r="D1030" i="10" s="1"/>
  <c r="C1030" i="10" s="1"/>
  <c r="E1029" i="10"/>
  <c r="D1029" i="10"/>
  <c r="C1029" i="10" s="1"/>
  <c r="E1028" i="10"/>
  <c r="D1028" i="10" s="1"/>
  <c r="E1027" i="10"/>
  <c r="D1027" i="10"/>
  <c r="C1027" i="10" s="1"/>
  <c r="E1026" i="10"/>
  <c r="D1026" i="10"/>
  <c r="C1026" i="10" s="1"/>
  <c r="E1025" i="10"/>
  <c r="D1025" i="10" s="1"/>
  <c r="C1025" i="10" s="1"/>
  <c r="E1024" i="10"/>
  <c r="D1024" i="10" s="1"/>
  <c r="C1024" i="10" s="1"/>
  <c r="E1023" i="10"/>
  <c r="D1023" i="10" s="1"/>
  <c r="C1023" i="10" s="1"/>
  <c r="E1022" i="10"/>
  <c r="D1022" i="10" s="1"/>
  <c r="C1022" i="10" s="1"/>
  <c r="E1021" i="10"/>
  <c r="D1021" i="10"/>
  <c r="C1021" i="10" s="1"/>
  <c r="E1020" i="10"/>
  <c r="D1020" i="10" s="1"/>
  <c r="C1020" i="10" s="1"/>
  <c r="E1019" i="10"/>
  <c r="D1019" i="10"/>
  <c r="C1019" i="10" s="1"/>
  <c r="E1018" i="10"/>
  <c r="D1018" i="10" s="1"/>
  <c r="C1018" i="10" s="1"/>
  <c r="E1017" i="10"/>
  <c r="D1017" i="10" s="1"/>
  <c r="C1017" i="10" s="1"/>
  <c r="E1016" i="10"/>
  <c r="D1016" i="10" s="1"/>
  <c r="C1016" i="10" s="1"/>
  <c r="E1015" i="10"/>
  <c r="D1015" i="10"/>
  <c r="C1015" i="10" s="1"/>
  <c r="E1014" i="10"/>
  <c r="D1014" i="10" s="1"/>
  <c r="C1014" i="10" s="1"/>
  <c r="E1013" i="10"/>
  <c r="D1013" i="10" s="1"/>
  <c r="C1013" i="10" s="1"/>
  <c r="E1012" i="10"/>
  <c r="D1012" i="10" s="1"/>
  <c r="C1012" i="10" s="1"/>
  <c r="E1011" i="10"/>
  <c r="D1011" i="10"/>
  <c r="C1011" i="10" s="1"/>
  <c r="E1010" i="10"/>
  <c r="D1010" i="10" s="1"/>
  <c r="C1010" i="10" s="1"/>
  <c r="E1009" i="10"/>
  <c r="D1009" i="10" s="1"/>
  <c r="C1009" i="10" s="1"/>
  <c r="E1008" i="10"/>
  <c r="D1008" i="10" s="1"/>
  <c r="C1008" i="10" s="1"/>
  <c r="E1007" i="10"/>
  <c r="D1007" i="10"/>
  <c r="C1007" i="10" s="1"/>
  <c r="E1006" i="10"/>
  <c r="D1006" i="10" s="1"/>
  <c r="C1006" i="10" s="1"/>
  <c r="E1005" i="10"/>
  <c r="D1005" i="10" s="1"/>
  <c r="C1005" i="10" s="1"/>
  <c r="E1004" i="10"/>
  <c r="D1004" i="10" s="1"/>
  <c r="C1004" i="10" s="1"/>
  <c r="E1003" i="10"/>
  <c r="D1003" i="10"/>
  <c r="C1003" i="10" s="1"/>
  <c r="E1002" i="10"/>
  <c r="D1002" i="10" s="1"/>
  <c r="C1002" i="10" s="1"/>
  <c r="E1001" i="10"/>
  <c r="D1001" i="10" s="1"/>
  <c r="C1001" i="10" s="1"/>
  <c r="E1000" i="10"/>
  <c r="D1000" i="10" s="1"/>
  <c r="C1000" i="10" s="1"/>
  <c r="E999" i="10"/>
  <c r="D999" i="10"/>
  <c r="C999" i="10" s="1"/>
  <c r="E998" i="10"/>
  <c r="D998" i="10" s="1"/>
  <c r="C998" i="10" s="1"/>
  <c r="E997" i="10"/>
  <c r="D997" i="10" s="1"/>
  <c r="C997" i="10" s="1"/>
  <c r="E996" i="10"/>
  <c r="D996" i="10" s="1"/>
  <c r="C996" i="10" s="1"/>
  <c r="E995" i="10"/>
  <c r="D995" i="10"/>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c r="C979" i="10" s="1"/>
  <c r="E978" i="10"/>
  <c r="D978" i="10" s="1"/>
  <c r="C978" i="10" s="1"/>
  <c r="E977" i="10"/>
  <c r="D977" i="10" s="1"/>
  <c r="C977" i="10" s="1"/>
  <c r="E976" i="10"/>
  <c r="D976" i="10" s="1"/>
  <c r="C976" i="10" s="1"/>
  <c r="E975" i="10"/>
  <c r="D975" i="10"/>
  <c r="C975" i="10" s="1"/>
  <c r="E974" i="10"/>
  <c r="D974" i="10" s="1"/>
  <c r="C974" i="10" s="1"/>
  <c r="E973" i="10"/>
  <c r="D973" i="10" s="1"/>
  <c r="C973" i="10" s="1"/>
  <c r="E972" i="10"/>
  <c r="D972" i="10" s="1"/>
  <c r="C972" i="10" s="1"/>
  <c r="E971" i="10"/>
  <c r="D971" i="10"/>
  <c r="C971" i="10" s="1"/>
  <c r="E970" i="10"/>
  <c r="D970" i="10" s="1"/>
  <c r="C970" i="10" s="1"/>
  <c r="E969" i="10"/>
  <c r="D969" i="10" s="1"/>
  <c r="C969" i="10" s="1"/>
  <c r="E968" i="10"/>
  <c r="D968" i="10" s="1"/>
  <c r="C968" i="10" s="1"/>
  <c r="E967" i="10"/>
  <c r="D967" i="10" s="1"/>
  <c r="C967" i="10" s="1"/>
  <c r="E966" i="10"/>
  <c r="D966" i="10" s="1"/>
  <c r="C966" i="10" s="1"/>
  <c r="E965" i="10"/>
  <c r="D965" i="10" s="1"/>
  <c r="C965" i="10" s="1"/>
  <c r="E964" i="10"/>
  <c r="D964" i="10" s="1"/>
  <c r="C964" i="10" s="1"/>
  <c r="E963" i="10"/>
  <c r="D963" i="10"/>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c r="C947" i="10" s="1"/>
  <c r="E946" i="10"/>
  <c r="D946" i="10" s="1"/>
  <c r="C946" i="10" s="1"/>
  <c r="E945" i="10"/>
  <c r="D945" i="10" s="1"/>
  <c r="C945" i="10" s="1"/>
  <c r="E944" i="10"/>
  <c r="D944" i="10" s="1"/>
  <c r="C944" i="10" s="1"/>
  <c r="E943" i="10"/>
  <c r="D943" i="10"/>
  <c r="C943" i="10" s="1"/>
  <c r="E942" i="10"/>
  <c r="D942" i="10" s="1"/>
  <c r="C942" i="10" s="1"/>
  <c r="E941" i="10"/>
  <c r="D941" i="10" s="1"/>
  <c r="C941" i="10" s="1"/>
  <c r="E940" i="10"/>
  <c r="D940" i="10" s="1"/>
  <c r="C940" i="10" s="1"/>
  <c r="E939" i="10"/>
  <c r="D939" i="10"/>
  <c r="C939" i="10" s="1"/>
  <c r="E938" i="10"/>
  <c r="D938" i="10" s="1"/>
  <c r="E937" i="10"/>
  <c r="D937" i="10" s="1"/>
  <c r="C937" i="10" s="1"/>
  <c r="E936" i="10"/>
  <c r="D936" i="10" s="1"/>
  <c r="C936" i="10" s="1"/>
  <c r="E935" i="10"/>
  <c r="D935" i="10"/>
  <c r="C935" i="10" s="1"/>
  <c r="E934" i="10"/>
  <c r="D934" i="10" s="1"/>
  <c r="C934" i="10" s="1"/>
  <c r="E933" i="10"/>
  <c r="D933" i="10" s="1"/>
  <c r="C933" i="10" s="1"/>
  <c r="E932" i="10"/>
  <c r="D932" i="10" s="1"/>
  <c r="C932" i="10" s="1"/>
  <c r="E931" i="10"/>
  <c r="D931" i="10"/>
  <c r="C931" i="10" s="1"/>
  <c r="E930" i="10"/>
  <c r="D930" i="10" s="1"/>
  <c r="C930" i="10" s="1"/>
  <c r="E929" i="10"/>
  <c r="D929" i="10" s="1"/>
  <c r="C929" i="10" s="1"/>
  <c r="E928" i="10"/>
  <c r="D928" i="10" s="1"/>
  <c r="E927" i="10"/>
  <c r="D927" i="10"/>
  <c r="C927" i="10" s="1"/>
  <c r="E926" i="10"/>
  <c r="D926" i="10" s="1"/>
  <c r="C926" i="10" s="1"/>
  <c r="E925" i="10"/>
  <c r="D925" i="10" s="1"/>
  <c r="C925" i="10" s="1"/>
  <c r="E924" i="10"/>
  <c r="D924" i="10" s="1"/>
  <c r="C924" i="10" s="1"/>
  <c r="E923" i="10"/>
  <c r="D923" i="10"/>
  <c r="C923" i="10" s="1"/>
  <c r="E922" i="10"/>
  <c r="D922" i="10" s="1"/>
  <c r="C922" i="10" s="1"/>
  <c r="E921" i="10"/>
  <c r="D921" i="10" s="1"/>
  <c r="C921" i="10" s="1"/>
  <c r="E920" i="10"/>
  <c r="D920" i="10" s="1"/>
  <c r="C920" i="10" s="1"/>
  <c r="E919" i="10"/>
  <c r="D919" i="10"/>
  <c r="C919" i="10" s="1"/>
  <c r="E918" i="10"/>
  <c r="D918" i="10" s="1"/>
  <c r="E917" i="10"/>
  <c r="D917" i="10" s="1"/>
  <c r="C917" i="10" s="1"/>
  <c r="E916" i="10"/>
  <c r="D916" i="10" s="1"/>
  <c r="C916" i="10" s="1"/>
  <c r="E915" i="10"/>
  <c r="D915" i="10"/>
  <c r="C915" i="10" s="1"/>
  <c r="E914" i="10"/>
  <c r="D914" i="10" s="1"/>
  <c r="C914" i="10" s="1"/>
  <c r="E913" i="10"/>
  <c r="D913" i="10" s="1"/>
  <c r="C913" i="10" s="1"/>
  <c r="E912" i="10"/>
  <c r="D912" i="10" s="1"/>
  <c r="C912" i="10" s="1"/>
  <c r="E911" i="10"/>
  <c r="D911" i="10"/>
  <c r="C911" i="10" s="1"/>
  <c r="E910" i="10"/>
  <c r="D910" i="10" s="1"/>
  <c r="C910" i="10" s="1"/>
  <c r="E909" i="10"/>
  <c r="D909" i="10" s="1"/>
  <c r="C909" i="10" s="1"/>
  <c r="E908" i="10"/>
  <c r="D908" i="10" s="1"/>
  <c r="E907" i="10"/>
  <c r="D907" i="10"/>
  <c r="C907" i="10" s="1"/>
  <c r="E906" i="10"/>
  <c r="D906" i="10" s="1"/>
  <c r="C906" i="10" s="1"/>
  <c r="E905" i="10"/>
  <c r="D905" i="10" s="1"/>
  <c r="C905" i="10" s="1"/>
  <c r="E904" i="10"/>
  <c r="D904" i="10" s="1"/>
  <c r="C904" i="10" s="1"/>
  <c r="E903" i="10"/>
  <c r="D903" i="10"/>
  <c r="C903" i="10" s="1"/>
  <c r="E902" i="10"/>
  <c r="D902" i="10" s="1"/>
  <c r="C902" i="10" s="1"/>
  <c r="E901" i="10"/>
  <c r="D901" i="10" s="1"/>
  <c r="C901" i="10" s="1"/>
  <c r="E900" i="10"/>
  <c r="D900" i="10" s="1"/>
  <c r="C900" i="10" s="1"/>
  <c r="E899" i="10"/>
  <c r="D899" i="10"/>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c r="C891" i="10" s="1"/>
  <c r="E890" i="10"/>
  <c r="D890" i="10"/>
  <c r="C890" i="10" s="1"/>
  <c r="E889" i="10"/>
  <c r="D889" i="10" s="1"/>
  <c r="C889" i="10"/>
  <c r="E888" i="10"/>
  <c r="D888" i="10" s="1"/>
  <c r="E887" i="10"/>
  <c r="D887" i="10" s="1"/>
  <c r="C887" i="10" s="1"/>
  <c r="E886" i="10"/>
  <c r="D886" i="10" s="1"/>
  <c r="C886" i="10"/>
  <c r="E885" i="10"/>
  <c r="D885" i="10"/>
  <c r="C885" i="10" s="1"/>
  <c r="E884" i="10"/>
  <c r="D884" i="10" s="1"/>
  <c r="C884" i="10" s="1"/>
  <c r="E883" i="10"/>
  <c r="D883" i="10"/>
  <c r="C883" i="10" s="1"/>
  <c r="E882" i="10"/>
  <c r="D882" i="10"/>
  <c r="C882" i="10" s="1"/>
  <c r="E881" i="10"/>
  <c r="D881" i="10" s="1"/>
  <c r="C881" i="10" s="1"/>
  <c r="E880" i="10"/>
  <c r="D880" i="10" s="1"/>
  <c r="C880" i="10" s="1"/>
  <c r="E879" i="10"/>
  <c r="D879" i="10" s="1"/>
  <c r="C879" i="10" s="1"/>
  <c r="E878" i="10"/>
  <c r="D878" i="10" s="1"/>
  <c r="C878" i="10" s="1"/>
  <c r="E877" i="10"/>
  <c r="D877" i="10" s="1"/>
  <c r="C877" i="10" s="1"/>
  <c r="E876" i="10"/>
  <c r="D876" i="10" s="1"/>
  <c r="E875" i="10"/>
  <c r="D875" i="10"/>
  <c r="C875" i="10" s="1"/>
  <c r="E874" i="10"/>
  <c r="D874" i="10"/>
  <c r="C874" i="10" s="1"/>
  <c r="E873" i="10"/>
  <c r="D873" i="10" s="1"/>
  <c r="C873" i="10" s="1"/>
  <c r="E872" i="10"/>
  <c r="D872" i="10" s="1"/>
  <c r="C872" i="10" s="1"/>
  <c r="E871" i="10"/>
  <c r="D871" i="10" s="1"/>
  <c r="C871" i="10" s="1"/>
  <c r="E870" i="10"/>
  <c r="D870" i="10" s="1"/>
  <c r="C870" i="10" s="1"/>
  <c r="E869" i="10"/>
  <c r="D869" i="10"/>
  <c r="C869" i="10" s="1"/>
  <c r="E868" i="10"/>
  <c r="D868" i="10" s="1"/>
  <c r="C868" i="10" s="1"/>
  <c r="E867" i="10"/>
  <c r="D867" i="10"/>
  <c r="C867" i="10" s="1"/>
  <c r="E866" i="10"/>
  <c r="D866" i="10"/>
  <c r="C866" i="10" s="1"/>
  <c r="E865" i="10"/>
  <c r="D865" i="10"/>
  <c r="C865" i="10" s="1"/>
  <c r="E864" i="10"/>
  <c r="D864" i="10" s="1"/>
  <c r="C864" i="10" s="1"/>
  <c r="E863" i="10"/>
  <c r="D863" i="10"/>
  <c r="C863" i="10" s="1"/>
  <c r="E862" i="10"/>
  <c r="D862" i="10" s="1"/>
  <c r="C862" i="10"/>
  <c r="E861" i="10"/>
  <c r="D861" i="10"/>
  <c r="C861" i="10" s="1"/>
  <c r="E860" i="10"/>
  <c r="D860" i="10" s="1"/>
  <c r="C860" i="10" s="1"/>
  <c r="E859" i="10"/>
  <c r="D859" i="10" s="1"/>
  <c r="C859" i="10" s="1"/>
  <c r="E858" i="10"/>
  <c r="D858" i="10"/>
  <c r="C858" i="10"/>
  <c r="E857" i="10"/>
  <c r="D857" i="10" s="1"/>
  <c r="C857" i="10"/>
  <c r="E856" i="10"/>
  <c r="D856" i="10" s="1"/>
  <c r="C856" i="10" s="1"/>
  <c r="E855" i="10"/>
  <c r="D855" i="10" s="1"/>
  <c r="C855" i="10" s="1"/>
  <c r="E854" i="10"/>
  <c r="D854" i="10" s="1"/>
  <c r="C854" i="10" s="1"/>
  <c r="E853" i="10"/>
  <c r="D853" i="10" s="1"/>
  <c r="C853" i="10" s="1"/>
  <c r="E852" i="10"/>
  <c r="D852" i="10" s="1"/>
  <c r="C852" i="10" s="1"/>
  <c r="E851" i="10"/>
  <c r="D851" i="10" s="1"/>
  <c r="C851" i="10" s="1"/>
  <c r="E850" i="10"/>
  <c r="D850" i="10" s="1"/>
  <c r="C850" i="10" s="1"/>
  <c r="E849" i="10"/>
  <c r="D849" i="10"/>
  <c r="C849" i="10" s="1"/>
  <c r="E848" i="10"/>
  <c r="D848" i="10" s="1"/>
  <c r="C848" i="10" s="1"/>
  <c r="E847" i="10"/>
  <c r="D847" i="10" s="1"/>
  <c r="C847" i="10" s="1"/>
  <c r="E846" i="10"/>
  <c r="D846" i="10"/>
  <c r="C846" i="10" s="1"/>
  <c r="E845" i="10"/>
  <c r="D845" i="10" s="1"/>
  <c r="C845" i="10" s="1"/>
  <c r="E844" i="10"/>
  <c r="D844" i="10" s="1"/>
  <c r="C844" i="10" s="1"/>
  <c r="E843" i="10"/>
  <c r="D843" i="10" s="1"/>
  <c r="C843" i="10" s="1"/>
  <c r="E842" i="10"/>
  <c r="D842" i="10" s="1"/>
  <c r="C842" i="10" s="1"/>
  <c r="E841" i="10"/>
  <c r="D841" i="10"/>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c r="C830" i="10" s="1"/>
  <c r="E829" i="10"/>
  <c r="D829" i="10" s="1"/>
  <c r="C829" i="10" s="1"/>
  <c r="E828" i="10"/>
  <c r="D828" i="10" s="1"/>
  <c r="C828" i="10" s="1"/>
  <c r="E827" i="10"/>
  <c r="D827" i="10" s="1"/>
  <c r="C827" i="10" s="1"/>
  <c r="E826" i="10"/>
  <c r="D826" i="10" s="1"/>
  <c r="C826" i="10" s="1"/>
  <c r="E825" i="10"/>
  <c r="D825" i="10"/>
  <c r="C825" i="10" s="1"/>
  <c r="E824" i="10"/>
  <c r="D824" i="10" s="1"/>
  <c r="C824" i="10" s="1"/>
  <c r="E823" i="10"/>
  <c r="D823" i="10"/>
  <c r="C823" i="10" s="1"/>
  <c r="E822" i="10"/>
  <c r="D822" i="10" s="1"/>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c r="C814" i="10" s="1"/>
  <c r="E813" i="10"/>
  <c r="D813" i="10" s="1"/>
  <c r="C813" i="10" s="1"/>
  <c r="E812" i="10"/>
  <c r="D812" i="10" s="1"/>
  <c r="C812" i="10" s="1"/>
  <c r="E811" i="10"/>
  <c r="D811" i="10" s="1"/>
  <c r="C811" i="10" s="1"/>
  <c r="E810" i="10"/>
  <c r="D810" i="10" s="1"/>
  <c r="C810" i="10" s="1"/>
  <c r="E809" i="10"/>
  <c r="D809" i="10"/>
  <c r="C809" i="10" s="1"/>
  <c r="E808" i="10"/>
  <c r="D808" i="10" s="1"/>
  <c r="C808" i="10" s="1"/>
  <c r="E807" i="10"/>
  <c r="D807" i="10"/>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C800" i="10" s="1"/>
  <c r="E799" i="10"/>
  <c r="D799" i="10" s="1"/>
  <c r="C799" i="10" s="1"/>
  <c r="E798" i="10"/>
  <c r="D798" i="10"/>
  <c r="C798" i="10" s="1"/>
  <c r="E797" i="10"/>
  <c r="D797" i="10" s="1"/>
  <c r="C797" i="10" s="1"/>
  <c r="E796" i="10"/>
  <c r="D796" i="10" s="1"/>
  <c r="C796" i="10" s="1"/>
  <c r="E795" i="10"/>
  <c r="D795" i="10" s="1"/>
  <c r="C795" i="10" s="1"/>
  <c r="E794" i="10"/>
  <c r="D794" i="10" s="1"/>
  <c r="C794" i="10" s="1"/>
  <c r="E793" i="10"/>
  <c r="D793" i="10"/>
  <c r="C793" i="10" s="1"/>
  <c r="E792" i="10"/>
  <c r="D792" i="10" s="1"/>
  <c r="E791" i="10"/>
  <c r="D791" i="10"/>
  <c r="C791" i="10" s="1"/>
  <c r="E790" i="10"/>
  <c r="D790" i="10" s="1"/>
  <c r="C790" i="10" s="1"/>
  <c r="E789" i="10"/>
  <c r="D789" i="10" s="1"/>
  <c r="C789" i="10" s="1"/>
  <c r="E788" i="10"/>
  <c r="D788" i="10" s="1"/>
  <c r="C788" i="10" s="1"/>
  <c r="E787" i="10"/>
  <c r="D787" i="10" s="1"/>
  <c r="C787" i="10" s="1"/>
  <c r="E786" i="10"/>
  <c r="D786" i="10" s="1"/>
  <c r="C786" i="10" s="1"/>
  <c r="E785" i="10"/>
  <c r="D785" i="10" s="1"/>
  <c r="C785" i="10" s="1"/>
  <c r="E784" i="10"/>
  <c r="D784" i="10" s="1"/>
  <c r="C784" i="10" s="1"/>
  <c r="E783" i="10"/>
  <c r="D783" i="10" s="1"/>
  <c r="C783" i="10" s="1"/>
  <c r="E782" i="10"/>
  <c r="D782" i="10"/>
  <c r="C782" i="10" s="1"/>
  <c r="E781" i="10"/>
  <c r="D781" i="10" s="1"/>
  <c r="C781" i="10" s="1"/>
  <c r="E780" i="10"/>
  <c r="D780" i="10" s="1"/>
  <c r="C780" i="10" s="1"/>
  <c r="E779" i="10"/>
  <c r="D779" i="10" s="1"/>
  <c r="C779" i="10" s="1"/>
  <c r="E778" i="10"/>
  <c r="D778" i="10" s="1"/>
  <c r="C778" i="10" s="1"/>
  <c r="E777" i="10"/>
  <c r="D777" i="10"/>
  <c r="C777" i="10" s="1"/>
  <c r="E776" i="10"/>
  <c r="D776" i="10" s="1"/>
  <c r="C776" i="10" s="1"/>
  <c r="E775" i="10"/>
  <c r="D775" i="10"/>
  <c r="C775" i="10" s="1"/>
  <c r="E774" i="10"/>
  <c r="D774" i="10" s="1"/>
  <c r="C774" i="10" s="1"/>
  <c r="E773" i="10"/>
  <c r="D773" i="10" s="1"/>
  <c r="C773" i="10" s="1"/>
  <c r="E772" i="10"/>
  <c r="D772" i="10" s="1"/>
  <c r="E771" i="10"/>
  <c r="D771" i="10" s="1"/>
  <c r="C771" i="10" s="1"/>
  <c r="E770" i="10"/>
  <c r="D770" i="10" s="1"/>
  <c r="C770" i="10" s="1"/>
  <c r="E769" i="10"/>
  <c r="D769" i="10" s="1"/>
  <c r="C769" i="10" s="1"/>
  <c r="E768" i="10"/>
  <c r="D768" i="10" s="1"/>
  <c r="C768" i="10" s="1"/>
  <c r="E767" i="10"/>
  <c r="D767" i="10" s="1"/>
  <c r="C767" i="10" s="1"/>
  <c r="E766" i="10"/>
  <c r="D766" i="10"/>
  <c r="C766" i="10" s="1"/>
  <c r="E765" i="10"/>
  <c r="D765" i="10" s="1"/>
  <c r="C765" i="10" s="1"/>
  <c r="E764" i="10"/>
  <c r="D764" i="10" s="1"/>
  <c r="C764" i="10" s="1"/>
  <c r="E763" i="10"/>
  <c r="D763" i="10" s="1"/>
  <c r="C763" i="10" s="1"/>
  <c r="E762" i="10"/>
  <c r="D762" i="10" s="1"/>
  <c r="C762" i="10" s="1"/>
  <c r="E761" i="10"/>
  <c r="D761" i="10"/>
  <c r="C761" i="10" s="1"/>
  <c r="E760" i="10"/>
  <c r="D760" i="10" s="1"/>
  <c r="C760" i="10" s="1"/>
  <c r="E759" i="10"/>
  <c r="D759" i="10"/>
  <c r="C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c r="C750" i="10" s="1"/>
  <c r="E749" i="10"/>
  <c r="D749" i="10" s="1"/>
  <c r="C749" i="10" s="1"/>
  <c r="E748" i="10"/>
  <c r="D748" i="10" s="1"/>
  <c r="C748" i="10" s="1"/>
  <c r="E747" i="10"/>
  <c r="D747" i="10" s="1"/>
  <c r="C747" i="10" s="1"/>
  <c r="E746" i="10"/>
  <c r="D746" i="10" s="1"/>
  <c r="C746" i="10" s="1"/>
  <c r="E745" i="10"/>
  <c r="D745" i="10"/>
  <c r="C745" i="10" s="1"/>
  <c r="E744" i="10"/>
  <c r="D744" i="10" s="1"/>
  <c r="C744" i="10" s="1"/>
  <c r="E743" i="10"/>
  <c r="D743" i="10"/>
  <c r="C743" i="10" s="1"/>
  <c r="E742" i="10"/>
  <c r="D742" i="10" s="1"/>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s="1"/>
  <c r="C733" i="10" s="1"/>
  <c r="E732" i="10"/>
  <c r="D732" i="10" s="1"/>
  <c r="C732" i="10" s="1"/>
  <c r="E731" i="10"/>
  <c r="D731" i="10" s="1"/>
  <c r="C731" i="10" s="1"/>
  <c r="E730" i="10"/>
  <c r="D730" i="10" s="1"/>
  <c r="C730" i="10" s="1"/>
  <c r="E729" i="10"/>
  <c r="D729" i="10"/>
  <c r="C729" i="10" s="1"/>
  <c r="E728" i="10"/>
  <c r="D728" i="10" s="1"/>
  <c r="C728" i="10" s="1"/>
  <c r="E727" i="10"/>
  <c r="D727" i="10"/>
  <c r="C727" i="10" s="1"/>
  <c r="E726" i="10"/>
  <c r="D726" i="10" s="1"/>
  <c r="C726" i="10" s="1"/>
  <c r="E725" i="10"/>
  <c r="D725" i="10" s="1"/>
  <c r="C725" i="10" s="1"/>
  <c r="E724" i="10"/>
  <c r="D724" i="10" s="1"/>
  <c r="C724" i="10" s="1"/>
  <c r="E723" i="10"/>
  <c r="D723" i="10" s="1"/>
  <c r="C723" i="10" s="1"/>
  <c r="E722" i="10"/>
  <c r="D722" i="10" s="1"/>
  <c r="C722" i="10" s="1"/>
  <c r="E721" i="10"/>
  <c r="D721" i="10" s="1"/>
  <c r="C721" i="10" s="1"/>
  <c r="E720" i="10"/>
  <c r="D720" i="10" s="1"/>
  <c r="C720" i="10" s="1"/>
  <c r="E719" i="10"/>
  <c r="D719" i="10" s="1"/>
  <c r="C719" i="10" s="1"/>
  <c r="E718" i="10"/>
  <c r="D718" i="10"/>
  <c r="C718" i="10" s="1"/>
  <c r="E717" i="10"/>
  <c r="D717" i="10" s="1"/>
  <c r="C717" i="10" s="1"/>
  <c r="E716" i="10"/>
  <c r="D716" i="10" s="1"/>
  <c r="C716" i="10" s="1"/>
  <c r="E715" i="10"/>
  <c r="D715" i="10" s="1"/>
  <c r="C715" i="10" s="1"/>
  <c r="E714" i="10"/>
  <c r="D714" i="10" s="1"/>
  <c r="C714" i="10" s="1"/>
  <c r="E713" i="10"/>
  <c r="D713" i="10"/>
  <c r="C713" i="10" s="1"/>
  <c r="E712" i="10"/>
  <c r="D712" i="10" s="1"/>
  <c r="C712" i="10" s="1"/>
  <c r="E711" i="10"/>
  <c r="D711" i="10"/>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s="1"/>
  <c r="C701" i="10" s="1"/>
  <c r="E700" i="10"/>
  <c r="D700" i="10" s="1"/>
  <c r="C700" i="10" s="1"/>
  <c r="E699" i="10"/>
  <c r="D699" i="10" s="1"/>
  <c r="C699" i="10" s="1"/>
  <c r="E698" i="10"/>
  <c r="D698" i="10" s="1"/>
  <c r="C698" i="10" s="1"/>
  <c r="E697" i="10"/>
  <c r="D697" i="10"/>
  <c r="C697" i="10" s="1"/>
  <c r="E696" i="10"/>
  <c r="D696" i="10" s="1"/>
  <c r="C696" i="10" s="1"/>
  <c r="E695" i="10"/>
  <c r="D695" i="10"/>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c r="C686" i="10" s="1"/>
  <c r="E685" i="10"/>
  <c r="D685" i="10" s="1"/>
  <c r="C685" i="10" s="1"/>
  <c r="E684" i="10"/>
  <c r="D684" i="10" s="1"/>
  <c r="C684" i="10" s="1"/>
  <c r="E683" i="10"/>
  <c r="D683" i="10" s="1"/>
  <c r="C683" i="10" s="1"/>
  <c r="E682" i="10"/>
  <c r="D682" i="10" s="1"/>
  <c r="C682" i="10" s="1"/>
  <c r="E681" i="10"/>
  <c r="D681" i="10"/>
  <c r="C681" i="10" s="1"/>
  <c r="E680" i="10"/>
  <c r="D680" i="10" s="1"/>
  <c r="C680" i="10" s="1"/>
  <c r="E679" i="10"/>
  <c r="D679" i="10"/>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c r="C670" i="10" s="1"/>
  <c r="E669" i="10"/>
  <c r="D669" i="10" s="1"/>
  <c r="C669" i="10" s="1"/>
  <c r="E668" i="10"/>
  <c r="D668" i="10" s="1"/>
  <c r="C668" i="10" s="1"/>
  <c r="E667" i="10"/>
  <c r="D667" i="10" s="1"/>
  <c r="C667" i="10" s="1"/>
  <c r="E666" i="10"/>
  <c r="D666" i="10" s="1"/>
  <c r="C666" i="10" s="1"/>
  <c r="E665" i="10"/>
  <c r="D665" i="10"/>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c r="E657" i="10"/>
  <c r="D657" i="10" s="1"/>
  <c r="C657" i="10" s="1"/>
  <c r="E656" i="10"/>
  <c r="D656" i="10" s="1"/>
  <c r="C656" i="10" s="1"/>
  <c r="E655" i="10"/>
  <c r="D655" i="10" s="1"/>
  <c r="C655" i="10" s="1"/>
  <c r="E654" i="10"/>
  <c r="D654" i="10"/>
  <c r="C654" i="10" s="1"/>
  <c r="E653" i="10"/>
  <c r="D653" i="10" s="1"/>
  <c r="C653" i="10"/>
  <c r="E652" i="10"/>
  <c r="D652" i="10" s="1"/>
  <c r="C652" i="10" s="1"/>
  <c r="E651" i="10"/>
  <c r="D651" i="10" s="1"/>
  <c r="C651" i="10" s="1"/>
  <c r="E650" i="10"/>
  <c r="D650" i="10" s="1"/>
  <c r="C650" i="10" s="1"/>
  <c r="E649" i="10"/>
  <c r="D649" i="10"/>
  <c r="C649" i="10"/>
  <c r="E648" i="10"/>
  <c r="D648" i="10" s="1"/>
  <c r="C648" i="10" s="1"/>
  <c r="E647" i="10"/>
  <c r="D647" i="10"/>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c r="C638" i="10" s="1"/>
  <c r="E637" i="10"/>
  <c r="D637" i="10" s="1"/>
  <c r="C637" i="10" s="1"/>
  <c r="E636" i="10"/>
  <c r="D636" i="10" s="1"/>
  <c r="C636" i="10" s="1"/>
  <c r="E635" i="10"/>
  <c r="D635" i="10" s="1"/>
  <c r="C635" i="10" s="1"/>
  <c r="E634" i="10"/>
  <c r="D634" i="10" s="1"/>
  <c r="C634" i="10" s="1"/>
  <c r="E633" i="10"/>
  <c r="D633" i="10"/>
  <c r="C633" i="10" s="1"/>
  <c r="E632" i="10"/>
  <c r="D632" i="10" s="1"/>
  <c r="C632" i="10" s="1"/>
  <c r="E631" i="10"/>
  <c r="D631" i="10"/>
  <c r="C631" i="10" s="1"/>
  <c r="E630" i="10"/>
  <c r="D630" i="10"/>
  <c r="C630" i="10" s="1"/>
  <c r="E629" i="10"/>
  <c r="D629" i="10" s="1"/>
  <c r="C629" i="10" s="1"/>
  <c r="E628" i="10"/>
  <c r="D628" i="10" s="1"/>
  <c r="C628" i="10" s="1"/>
  <c r="E627" i="10"/>
  <c r="D627" i="10" s="1"/>
  <c r="C627" i="10" s="1"/>
  <c r="E626" i="10"/>
  <c r="D626" i="10" s="1"/>
  <c r="C626" i="10"/>
  <c r="E625" i="10"/>
  <c r="D625" i="10" s="1"/>
  <c r="C625" i="10" s="1"/>
  <c r="E624" i="10"/>
  <c r="D624" i="10" s="1"/>
  <c r="C624" i="10" s="1"/>
  <c r="E623" i="10"/>
  <c r="D623" i="10" s="1"/>
  <c r="C623" i="10" s="1"/>
  <c r="E622" i="10"/>
  <c r="D622" i="10"/>
  <c r="C622" i="10"/>
  <c r="E621" i="10"/>
  <c r="D621" i="10" s="1"/>
  <c r="C621" i="10" s="1"/>
  <c r="E620" i="10"/>
  <c r="D620" i="10" s="1"/>
  <c r="C620" i="10" s="1"/>
  <c r="E619" i="10"/>
  <c r="D619" i="10" s="1"/>
  <c r="C619" i="10" s="1"/>
  <c r="E618" i="10"/>
  <c r="D618" i="10" s="1"/>
  <c r="C618" i="10" s="1"/>
  <c r="E617" i="10"/>
  <c r="D617" i="10"/>
  <c r="C617" i="10" s="1"/>
  <c r="E616" i="10"/>
  <c r="D616" i="10" s="1"/>
  <c r="C616" i="10" s="1"/>
  <c r="E615" i="10"/>
  <c r="D615" i="10"/>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c r="C607" i="10" s="1"/>
  <c r="E606" i="10"/>
  <c r="D606" i="10" s="1"/>
  <c r="C606" i="10" s="1"/>
  <c r="E605" i="10"/>
  <c r="D605" i="10" s="1"/>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c r="C575" i="10" s="1"/>
  <c r="E574" i="10"/>
  <c r="D574" i="10" s="1"/>
  <c r="C574" i="10" s="1"/>
  <c r="E573" i="10"/>
  <c r="D573" i="10" s="1"/>
  <c r="C573" i="10" s="1"/>
  <c r="E572" i="10"/>
  <c r="D572" i="10" s="1"/>
  <c r="C572" i="10" s="1"/>
  <c r="E571" i="10"/>
  <c r="D571" i="10" s="1"/>
  <c r="C571" i="10" s="1"/>
  <c r="E570" i="10"/>
  <c r="D570" i="10" s="1"/>
  <c r="C570" i="10" s="1"/>
  <c r="E569" i="10"/>
  <c r="D569" i="10" s="1"/>
  <c r="C569" i="10" s="1"/>
  <c r="E568" i="10"/>
  <c r="D568" i="10" s="1"/>
  <c r="C568" i="10" s="1"/>
  <c r="E567" i="10"/>
  <c r="D567" i="10" s="1"/>
  <c r="C567" i="10" s="1"/>
  <c r="E566" i="10"/>
  <c r="D566" i="10"/>
  <c r="C566" i="10" s="1"/>
  <c r="E565" i="10"/>
  <c r="D565" i="10" s="1"/>
  <c r="C565" i="10" s="1"/>
  <c r="E564" i="10"/>
  <c r="D564" i="10" s="1"/>
  <c r="C564" i="10" s="1"/>
  <c r="E563" i="10"/>
  <c r="D563" i="10" s="1"/>
  <c r="C563" i="10" s="1"/>
  <c r="E562" i="10"/>
  <c r="D562" i="10" s="1"/>
  <c r="C562" i="10" s="1"/>
  <c r="E561" i="10"/>
  <c r="D561" i="10"/>
  <c r="C561" i="10" s="1"/>
  <c r="E560" i="10"/>
  <c r="D560" i="10" s="1"/>
  <c r="C560" i="10" s="1"/>
  <c r="E559" i="10"/>
  <c r="D559" i="10"/>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c r="C534" i="10" s="1"/>
  <c r="E533" i="10"/>
  <c r="D533" i="10" s="1"/>
  <c r="C533" i="10" s="1"/>
  <c r="E532" i="10"/>
  <c r="D532" i="10" s="1"/>
  <c r="C532" i="10" s="1"/>
  <c r="E531" i="10"/>
  <c r="D531" i="10" s="1"/>
  <c r="C531" i="10" s="1"/>
  <c r="E530" i="10"/>
  <c r="D530" i="10" s="1"/>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s="1"/>
  <c r="C523" i="10" s="1"/>
  <c r="E522" i="10"/>
  <c r="D522" i="10" s="1"/>
  <c r="C522" i="10" s="1"/>
  <c r="E521" i="10"/>
  <c r="D521" i="10" s="1"/>
  <c r="C521" i="10" s="1"/>
  <c r="E520" i="10"/>
  <c r="D520" i="10" s="1"/>
  <c r="C520" i="10" s="1"/>
  <c r="E519" i="10"/>
  <c r="D519" i="10" s="1"/>
  <c r="C519" i="10" s="1"/>
  <c r="E518" i="10"/>
  <c r="D518" i="10"/>
  <c r="C518" i="10" s="1"/>
  <c r="E517" i="10"/>
  <c r="D517" i="10" s="1"/>
  <c r="C517" i="10" s="1"/>
  <c r="E516" i="10"/>
  <c r="D516" i="10" s="1"/>
  <c r="C516" i="10" s="1"/>
  <c r="E515" i="10"/>
  <c r="D515" i="10" s="1"/>
  <c r="C515" i="10" s="1"/>
  <c r="E514" i="10"/>
  <c r="D514" i="10" s="1"/>
  <c r="C514" i="10" s="1"/>
  <c r="E513" i="10"/>
  <c r="D513" i="10"/>
  <c r="C513" i="10" s="1"/>
  <c r="E512" i="10"/>
  <c r="D512" i="10" s="1"/>
  <c r="C512" i="10" s="1"/>
  <c r="E511" i="10"/>
  <c r="D511" i="10"/>
  <c r="C511" i="10" s="1"/>
  <c r="E510" i="10"/>
  <c r="D510" i="10" s="1"/>
  <c r="C510" i="10" s="1"/>
  <c r="E509" i="10"/>
  <c r="D509" i="10"/>
  <c r="C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c r="C502" i="10" s="1"/>
  <c r="E501" i="10"/>
  <c r="D501" i="10" s="1"/>
  <c r="C501" i="10" s="1"/>
  <c r="E500" i="10"/>
  <c r="D500" i="10" s="1"/>
  <c r="C500" i="10" s="1"/>
  <c r="E499" i="10"/>
  <c r="D499" i="10" s="1"/>
  <c r="C499" i="10" s="1"/>
  <c r="E498" i="10"/>
  <c r="D498" i="10"/>
  <c r="C498" i="10" s="1"/>
  <c r="E497" i="10"/>
  <c r="D497" i="10"/>
  <c r="C497" i="10"/>
  <c r="E496" i="10"/>
  <c r="D496" i="10" s="1"/>
  <c r="C496" i="10" s="1"/>
  <c r="E495" i="10"/>
  <c r="D495" i="10"/>
  <c r="C495" i="10" s="1"/>
  <c r="E494" i="10"/>
  <c r="D494" i="10" s="1"/>
  <c r="C494" i="10" s="1"/>
  <c r="E493" i="10"/>
  <c r="D493" i="10"/>
  <c r="C493" i="10" s="1"/>
  <c r="E492" i="10"/>
  <c r="D492" i="10" s="1"/>
  <c r="C492" i="10" s="1"/>
  <c r="E491" i="10"/>
  <c r="D491" i="10" s="1"/>
  <c r="C491" i="10" s="1"/>
  <c r="E490" i="10"/>
  <c r="D490" i="10" s="1"/>
  <c r="C490" i="10" s="1"/>
  <c r="E489" i="10"/>
  <c r="D489" i="10" s="1"/>
  <c r="C489" i="10" s="1"/>
  <c r="E488" i="10"/>
  <c r="D488" i="10" s="1"/>
  <c r="C488" i="10" s="1"/>
  <c r="E487" i="10"/>
  <c r="D487" i="10" s="1"/>
  <c r="C487" i="10" s="1"/>
  <c r="E486" i="10"/>
  <c r="D486" i="10"/>
  <c r="C486" i="10" s="1"/>
  <c r="E485" i="10"/>
  <c r="D485" i="10" s="1"/>
  <c r="C485" i="10" s="1"/>
  <c r="E484" i="10"/>
  <c r="D484" i="10" s="1"/>
  <c r="C484" i="10" s="1"/>
  <c r="E483" i="10"/>
  <c r="D483" i="10" s="1"/>
  <c r="C483" i="10" s="1"/>
  <c r="E482" i="10"/>
  <c r="D482" i="10"/>
  <c r="C482" i="10" s="1"/>
  <c r="E481" i="10"/>
  <c r="D481" i="10"/>
  <c r="C481" i="10"/>
  <c r="E480" i="10"/>
  <c r="D480" i="10" s="1"/>
  <c r="C480" i="10" s="1"/>
  <c r="E479" i="10"/>
  <c r="D479" i="10"/>
  <c r="C479" i="10" s="1"/>
  <c r="E478" i="10"/>
  <c r="D478" i="10" s="1"/>
  <c r="C478" i="10" s="1"/>
  <c r="E477" i="10"/>
  <c r="D477" i="10"/>
  <c r="C477" i="10" s="1"/>
  <c r="E476" i="10"/>
  <c r="D476" i="10" s="1"/>
  <c r="E475" i="10"/>
  <c r="D475" i="10" s="1"/>
  <c r="C475" i="10" s="1"/>
  <c r="E474" i="10"/>
  <c r="D474" i="10" s="1"/>
  <c r="C474" i="10" s="1"/>
  <c r="E473" i="10"/>
  <c r="D473" i="10" s="1"/>
  <c r="C473" i="10" s="1"/>
  <c r="E472" i="10"/>
  <c r="D472" i="10" s="1"/>
  <c r="C472" i="10" s="1"/>
  <c r="E471" i="10"/>
  <c r="D471" i="10" s="1"/>
  <c r="C471" i="10" s="1"/>
  <c r="E470" i="10"/>
  <c r="D470" i="10"/>
  <c r="C470" i="10"/>
  <c r="E469" i="10"/>
  <c r="D469" i="10" s="1"/>
  <c r="C469" i="10" s="1"/>
  <c r="E468" i="10"/>
  <c r="D468" i="10" s="1"/>
  <c r="C468" i="10" s="1"/>
  <c r="E467" i="10"/>
  <c r="D467" i="10" s="1"/>
  <c r="C467" i="10" s="1"/>
  <c r="E466" i="10"/>
  <c r="D466" i="10"/>
  <c r="C466" i="10" s="1"/>
  <c r="E465" i="10"/>
  <c r="D465" i="10"/>
  <c r="C465" i="10"/>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s="1"/>
  <c r="C457" i="10" s="1"/>
  <c r="E456" i="10"/>
  <c r="D456" i="10" s="1"/>
  <c r="C456" i="10" s="1"/>
  <c r="E455" i="10"/>
  <c r="D455" i="10" s="1"/>
  <c r="C455" i="10" s="1"/>
  <c r="E454" i="10"/>
  <c r="D454" i="10"/>
  <c r="C454" i="10"/>
  <c r="E453" i="10"/>
  <c r="D453" i="10" s="1"/>
  <c r="C453" i="10" s="1"/>
  <c r="E452" i="10"/>
  <c r="D452" i="10" s="1"/>
  <c r="E451" i="10"/>
  <c r="D451" i="10" s="1"/>
  <c r="C451" i="10" s="1"/>
  <c r="E450" i="10"/>
  <c r="D450" i="10" s="1"/>
  <c r="C450" i="10" s="1"/>
  <c r="E449" i="10"/>
  <c r="D449" i="10"/>
  <c r="C449" i="10" s="1"/>
  <c r="E448" i="10"/>
  <c r="D448" i="10" s="1"/>
  <c r="C448" i="10" s="1"/>
  <c r="E447" i="10"/>
  <c r="D447" i="10"/>
  <c r="C447" i="10" s="1"/>
  <c r="E446" i="10"/>
  <c r="D446" i="10" s="1"/>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c r="C438" i="10" s="1"/>
  <c r="E437" i="10"/>
  <c r="D437" i="10" s="1"/>
  <c r="C437" i="10" s="1"/>
  <c r="E436" i="10"/>
  <c r="D436" i="10" s="1"/>
  <c r="C436" i="10" s="1"/>
  <c r="E435" i="10"/>
  <c r="D435" i="10" s="1"/>
  <c r="C435" i="10" s="1"/>
  <c r="E434" i="10"/>
  <c r="D434" i="10" s="1"/>
  <c r="C434" i="10" s="1"/>
  <c r="E433" i="10"/>
  <c r="D433" i="10"/>
  <c r="C433" i="10" s="1"/>
  <c r="E432" i="10"/>
  <c r="D432" i="10" s="1"/>
  <c r="C432" i="10" s="1"/>
  <c r="E431" i="10"/>
  <c r="D431" i="10"/>
  <c r="C431" i="10" s="1"/>
  <c r="E430" i="10"/>
  <c r="D430" i="10" s="1"/>
  <c r="C430" i="10" s="1"/>
  <c r="E429" i="10"/>
  <c r="D429" i="10" s="1"/>
  <c r="C429" i="10" s="1"/>
  <c r="E428" i="10"/>
  <c r="D428" i="10" s="1"/>
  <c r="E427" i="10"/>
  <c r="D427" i="10" s="1"/>
  <c r="C427" i="10" s="1"/>
  <c r="E426" i="10"/>
  <c r="D426" i="10" s="1"/>
  <c r="C426" i="10" s="1"/>
  <c r="E425" i="10"/>
  <c r="D425" i="10" s="1"/>
  <c r="C425" i="10" s="1"/>
  <c r="E424" i="10"/>
  <c r="D424" i="10" s="1"/>
  <c r="C424" i="10" s="1"/>
  <c r="E423" i="10"/>
  <c r="D423" i="10" s="1"/>
  <c r="C423" i="10" s="1"/>
  <c r="E422" i="10"/>
  <c r="D422" i="10"/>
  <c r="C422" i="10" s="1"/>
  <c r="E421" i="10"/>
  <c r="D421" i="10" s="1"/>
  <c r="C421" i="10" s="1"/>
  <c r="E420" i="10"/>
  <c r="D420" i="10" s="1"/>
  <c r="C420" i="10" s="1"/>
  <c r="E419" i="10"/>
  <c r="D419" i="10" s="1"/>
  <c r="C419" i="10" s="1"/>
  <c r="E418" i="10"/>
  <c r="D418" i="10" s="1"/>
  <c r="C418" i="10" s="1"/>
  <c r="E417" i="10"/>
  <c r="D417" i="10"/>
  <c r="C417" i="10" s="1"/>
  <c r="E416" i="10"/>
  <c r="D416" i="10" s="1"/>
  <c r="E415" i="10"/>
  <c r="D415" i="10"/>
  <c r="C415" i="10" s="1"/>
  <c r="E414" i="10"/>
  <c r="D414" i="10" s="1"/>
  <c r="C414" i="10" s="1"/>
  <c r="E413" i="10"/>
  <c r="D413" i="10" s="1"/>
  <c r="C413" i="10" s="1"/>
  <c r="E412" i="10"/>
  <c r="D412" i="10" s="1"/>
  <c r="C412" i="10" s="1"/>
  <c r="E411" i="10"/>
  <c r="D411" i="10" s="1"/>
  <c r="C411" i="10" s="1"/>
  <c r="E410" i="10"/>
  <c r="D410" i="10" s="1"/>
  <c r="C410" i="10" s="1"/>
  <c r="E409" i="10"/>
  <c r="D409" i="10" s="1"/>
  <c r="C409" i="10" s="1"/>
  <c r="E408" i="10"/>
  <c r="D408" i="10" s="1"/>
  <c r="C408" i="10" s="1"/>
  <c r="E407" i="10"/>
  <c r="D407" i="10" s="1"/>
  <c r="C407" i="10" s="1"/>
  <c r="E406" i="10"/>
  <c r="D406" i="10"/>
  <c r="C406" i="10" s="1"/>
  <c r="E405" i="10"/>
  <c r="D405" i="10" s="1"/>
  <c r="C405" i="10" s="1"/>
  <c r="E404" i="10"/>
  <c r="D404" i="10" s="1"/>
  <c r="C404" i="10" s="1"/>
  <c r="E403" i="10"/>
  <c r="D403" i="10" s="1"/>
  <c r="C403" i="10" s="1"/>
  <c r="E402" i="10"/>
  <c r="D402" i="10" s="1"/>
  <c r="C402" i="10" s="1"/>
  <c r="E401" i="10"/>
  <c r="D401" i="10"/>
  <c r="C401" i="10" s="1"/>
  <c r="E400" i="10"/>
  <c r="D400" i="10" s="1"/>
  <c r="C400" i="10" s="1"/>
  <c r="E399" i="10"/>
  <c r="D399" i="10"/>
  <c r="C399" i="10" s="1"/>
  <c r="E398" i="10"/>
  <c r="D398" i="10" s="1"/>
  <c r="C398" i="10" s="1"/>
  <c r="E397" i="10"/>
  <c r="D397" i="10" s="1"/>
  <c r="C397" i="10" s="1"/>
  <c r="E396" i="10"/>
  <c r="D396" i="10" s="1"/>
  <c r="C396" i="10" s="1"/>
  <c r="E395" i="10"/>
  <c r="D395" i="10" s="1"/>
  <c r="C395" i="10" s="1"/>
  <c r="E394" i="10"/>
  <c r="D394" i="10" s="1"/>
  <c r="C394" i="10" s="1"/>
  <c r="E393" i="10"/>
  <c r="D393" i="10" s="1"/>
  <c r="C393" i="10" s="1"/>
  <c r="E392" i="10"/>
  <c r="D392" i="10" s="1"/>
  <c r="C392" i="10" s="1"/>
  <c r="E391" i="10"/>
  <c r="D391" i="10" s="1"/>
  <c r="C391" i="10" s="1"/>
  <c r="E390" i="10"/>
  <c r="D390" i="10"/>
  <c r="C390" i="10" s="1"/>
  <c r="E389" i="10"/>
  <c r="D389" i="10" s="1"/>
  <c r="C389" i="10" s="1"/>
  <c r="E388" i="10"/>
  <c r="D388" i="10" s="1"/>
  <c r="C388" i="10" s="1"/>
  <c r="E387" i="10"/>
  <c r="D387" i="10" s="1"/>
  <c r="C387" i="10" s="1"/>
  <c r="E386" i="10"/>
  <c r="D386" i="10" s="1"/>
  <c r="C386" i="10" s="1"/>
  <c r="E385" i="10"/>
  <c r="D385" i="10"/>
  <c r="C385" i="10" s="1"/>
  <c r="E384" i="10"/>
  <c r="D384" i="10" s="1"/>
  <c r="C384" i="10" s="1"/>
  <c r="E383" i="10"/>
  <c r="D383" i="10"/>
  <c r="C383" i="10" s="1"/>
  <c r="E382" i="10"/>
  <c r="D382" i="10" s="1"/>
  <c r="C382" i="10" s="1"/>
  <c r="E381" i="10"/>
  <c r="D381" i="10" s="1"/>
  <c r="C381" i="10" s="1"/>
  <c r="E380" i="10"/>
  <c r="D380" i="10" s="1"/>
  <c r="C380" i="10" s="1"/>
  <c r="E379" i="10"/>
  <c r="D379" i="10" s="1"/>
  <c r="C379" i="10" s="1"/>
  <c r="E378" i="10"/>
  <c r="D378" i="10" s="1"/>
  <c r="C378" i="10" s="1"/>
  <c r="E377" i="10"/>
  <c r="D377" i="10" s="1"/>
  <c r="C377" i="10" s="1"/>
  <c r="E376" i="10"/>
  <c r="D376" i="10" s="1"/>
  <c r="C376" i="10" s="1"/>
  <c r="E375" i="10"/>
  <c r="D375" i="10" s="1"/>
  <c r="C375" i="10" s="1"/>
  <c r="E374" i="10"/>
  <c r="D374" i="10"/>
  <c r="C374" i="10" s="1"/>
  <c r="E373" i="10"/>
  <c r="D373" i="10" s="1"/>
  <c r="C373" i="10" s="1"/>
  <c r="E372" i="10"/>
  <c r="D372" i="10" s="1"/>
  <c r="C372" i="10" s="1"/>
  <c r="E371" i="10"/>
  <c r="D371" i="10" s="1"/>
  <c r="C371" i="10" s="1"/>
  <c r="E370" i="10"/>
  <c r="D370" i="10" s="1"/>
  <c r="C370" i="10" s="1"/>
  <c r="E369" i="10"/>
  <c r="D369" i="10"/>
  <c r="C369" i="10" s="1"/>
  <c r="E368" i="10"/>
  <c r="D368" i="10" s="1"/>
  <c r="C368" i="10" s="1"/>
  <c r="E367" i="10"/>
  <c r="D367" i="10"/>
  <c r="C367" i="10" s="1"/>
  <c r="E366" i="10"/>
  <c r="D366" i="10" s="1"/>
  <c r="C366" i="10" s="1"/>
  <c r="E365" i="10"/>
  <c r="D365" i="10" s="1"/>
  <c r="C365" i="10" s="1"/>
  <c r="E364" i="10"/>
  <c r="D364" i="10" s="1"/>
  <c r="C364" i="10" s="1"/>
  <c r="E363" i="10"/>
  <c r="D363" i="10" s="1"/>
  <c r="C363" i="10" s="1"/>
  <c r="E362" i="10"/>
  <c r="D362" i="10" s="1"/>
  <c r="C362" i="10" s="1"/>
  <c r="E361" i="10"/>
  <c r="D361" i="10" s="1"/>
  <c r="C361" i="10" s="1"/>
  <c r="E360" i="10"/>
  <c r="D360" i="10" s="1"/>
  <c r="C360" i="10" s="1"/>
  <c r="E359" i="10"/>
  <c r="D359" i="10" s="1"/>
  <c r="C359" i="10" s="1"/>
  <c r="E358" i="10"/>
  <c r="D358" i="10"/>
  <c r="C358" i="10" s="1"/>
  <c r="E357" i="10"/>
  <c r="D357" i="10" s="1"/>
  <c r="C357" i="10" s="1"/>
  <c r="E356" i="10"/>
  <c r="D356" i="10" s="1"/>
  <c r="C356" i="10" s="1"/>
  <c r="E355" i="10"/>
  <c r="D355" i="10" s="1"/>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E347" i="10"/>
  <c r="D347" i="10" s="1"/>
  <c r="C347" i="10" s="1"/>
  <c r="E346" i="10"/>
  <c r="D346" i="10" s="1"/>
  <c r="C346" i="10" s="1"/>
  <c r="E345" i="10"/>
  <c r="D345" i="10" s="1"/>
  <c r="C345" i="10" s="1"/>
  <c r="E344" i="10"/>
  <c r="D344" i="10" s="1"/>
  <c r="C344" i="10" s="1"/>
  <c r="E343" i="10"/>
  <c r="D343" i="10" s="1"/>
  <c r="C343" i="10" s="1"/>
  <c r="E342" i="10"/>
  <c r="D342" i="10"/>
  <c r="C342" i="10"/>
  <c r="E341" i="10"/>
  <c r="D341" i="10" s="1"/>
  <c r="C341" i="10" s="1"/>
  <c r="E340" i="10"/>
  <c r="D340" i="10" s="1"/>
  <c r="C340" i="10" s="1"/>
  <c r="E339" i="10"/>
  <c r="D339" i="10" s="1"/>
  <c r="C339" i="10" s="1"/>
  <c r="E338" i="10"/>
  <c r="D338" i="10"/>
  <c r="C338" i="10" s="1"/>
  <c r="E337" i="10"/>
  <c r="D337" i="10"/>
  <c r="C337" i="10"/>
  <c r="E336" i="10"/>
  <c r="D336" i="10" s="1"/>
  <c r="E335" i="10"/>
  <c r="D335" i="10"/>
  <c r="C335" i="10" s="1"/>
  <c r="E334" i="10"/>
  <c r="D334" i="10" s="1"/>
  <c r="C334" i="10" s="1"/>
  <c r="E333" i="10"/>
  <c r="D333" i="10"/>
  <c r="C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c r="C326" i="10"/>
  <c r="E325" i="10"/>
  <c r="D325" i="10" s="1"/>
  <c r="C325" i="10" s="1"/>
  <c r="E324" i="10"/>
  <c r="D324" i="10" s="1"/>
  <c r="C324" i="10" s="1"/>
  <c r="E323" i="10"/>
  <c r="D323" i="10" s="1"/>
  <c r="C323" i="10" s="1"/>
  <c r="E322" i="10"/>
  <c r="D322" i="10"/>
  <c r="C322" i="10" s="1"/>
  <c r="E321" i="10"/>
  <c r="D321" i="10"/>
  <c r="C321" i="10"/>
  <c r="E320" i="10"/>
  <c r="D320" i="10" s="1"/>
  <c r="C320" i="10" s="1"/>
  <c r="E319" i="10"/>
  <c r="D319" i="10"/>
  <c r="C319" i="10" s="1"/>
  <c r="E318" i="10"/>
  <c r="D318" i="10" s="1"/>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c r="C310" i="10" s="1"/>
  <c r="E309" i="10"/>
  <c r="D309" i="10" s="1"/>
  <c r="C309" i="10" s="1"/>
  <c r="E308" i="10"/>
  <c r="D308" i="10" s="1"/>
  <c r="C308" i="10" s="1"/>
  <c r="E307" i="10"/>
  <c r="D307" i="10" s="1"/>
  <c r="C307" i="10" s="1"/>
  <c r="E306" i="10"/>
  <c r="D306" i="10"/>
  <c r="C306" i="10" s="1"/>
  <c r="E305" i="10"/>
  <c r="D305" i="10"/>
  <c r="C305" i="10"/>
  <c r="E304" i="10"/>
  <c r="D304" i="10" s="1"/>
  <c r="C304" i="10" s="1"/>
  <c r="E303" i="10"/>
  <c r="D303" i="10"/>
  <c r="C303" i="10" s="1"/>
  <c r="E302" i="10"/>
  <c r="D302" i="10" s="1"/>
  <c r="C302" i="10" s="1"/>
  <c r="E301" i="10"/>
  <c r="D301" i="10"/>
  <c r="C301" i="10" s="1"/>
  <c r="E300" i="10"/>
  <c r="D300" i="10" s="1"/>
  <c r="C300" i="10" s="1"/>
  <c r="E299" i="10"/>
  <c r="D299" i="10"/>
  <c r="C299" i="10" s="1"/>
  <c r="E298" i="10"/>
  <c r="D298" i="10" s="1"/>
  <c r="C298" i="10" s="1"/>
  <c r="E297" i="10"/>
  <c r="D297" i="10" s="1"/>
  <c r="C297" i="10" s="1"/>
  <c r="E296" i="10"/>
  <c r="D296" i="10" s="1"/>
  <c r="E295" i="10"/>
  <c r="D295" i="10" s="1"/>
  <c r="C295" i="10" s="1"/>
  <c r="E294" i="10"/>
  <c r="D294" i="10"/>
  <c r="C294" i="10"/>
  <c r="E293" i="10"/>
  <c r="D293" i="10" s="1"/>
  <c r="C293" i="10" s="1"/>
  <c r="E292" i="10"/>
  <c r="D292" i="10" s="1"/>
  <c r="C292" i="10" s="1"/>
  <c r="E291" i="10"/>
  <c r="D291" i="10" s="1"/>
  <c r="C291" i="10" s="1"/>
  <c r="E290" i="10"/>
  <c r="D290" i="10"/>
  <c r="C290" i="10" s="1"/>
  <c r="E289" i="10"/>
  <c r="D289" i="10"/>
  <c r="C289" i="10"/>
  <c r="E288" i="10"/>
  <c r="D288" i="10" s="1"/>
  <c r="C288" i="10" s="1"/>
  <c r="E287" i="10"/>
  <c r="D287" i="10"/>
  <c r="C287" i="10" s="1"/>
  <c r="E286" i="10"/>
  <c r="D286" i="10" s="1"/>
  <c r="C286" i="10" s="1"/>
  <c r="E285" i="10"/>
  <c r="D285" i="10"/>
  <c r="C285" i="10" s="1"/>
  <c r="E284" i="10"/>
  <c r="D284" i="10" s="1"/>
  <c r="C284" i="10" s="1"/>
  <c r="E283" i="10"/>
  <c r="D283" i="10"/>
  <c r="C283" i="10" s="1"/>
  <c r="E282" i="10"/>
  <c r="D282" i="10" s="1"/>
  <c r="C282" i="10" s="1"/>
  <c r="E281" i="10"/>
  <c r="D281" i="10" s="1"/>
  <c r="C281" i="10" s="1"/>
  <c r="E280" i="10"/>
  <c r="D280" i="10" s="1"/>
  <c r="C280" i="10" s="1"/>
  <c r="E279" i="10"/>
  <c r="D279" i="10" s="1"/>
  <c r="C279" i="10" s="1"/>
  <c r="E278" i="10"/>
  <c r="D278" i="10"/>
  <c r="C278" i="10"/>
  <c r="E277" i="10"/>
  <c r="D277" i="10" s="1"/>
  <c r="C277" i="10" s="1"/>
  <c r="E276" i="10"/>
  <c r="D276" i="10" s="1"/>
  <c r="C276" i="10" s="1"/>
  <c r="E275" i="10"/>
  <c r="D275" i="10" s="1"/>
  <c r="C275" i="10" s="1"/>
  <c r="E274" i="10"/>
  <c r="D274" i="10"/>
  <c r="C274" i="10" s="1"/>
  <c r="E273" i="10"/>
  <c r="D273" i="10"/>
  <c r="C273" i="10"/>
  <c r="E272" i="10"/>
  <c r="D272" i="10" s="1"/>
  <c r="C272" i="10" s="1"/>
  <c r="E271" i="10"/>
  <c r="D271" i="10"/>
  <c r="C271" i="10" s="1"/>
  <c r="E270" i="10"/>
  <c r="D270" i="10" s="1"/>
  <c r="C270" i="10" s="1"/>
  <c r="E269" i="10"/>
  <c r="D269" i="10"/>
  <c r="C269" i="10" s="1"/>
  <c r="E268" i="10"/>
  <c r="D268" i="10" s="1"/>
  <c r="C268" i="10" s="1"/>
  <c r="E267" i="10"/>
  <c r="D267" i="10" s="1"/>
  <c r="C267" i="10" s="1"/>
  <c r="E266" i="10"/>
  <c r="D266" i="10" s="1"/>
  <c r="C266" i="10" s="1"/>
  <c r="E265" i="10"/>
  <c r="D265" i="10" s="1"/>
  <c r="C265" i="10" s="1"/>
  <c r="E264" i="10"/>
  <c r="D264" i="10" s="1"/>
  <c r="C264" i="10" s="1"/>
  <c r="E263" i="10"/>
  <c r="D263" i="10" s="1"/>
  <c r="C263" i="10" s="1"/>
  <c r="E262" i="10"/>
  <c r="D262" i="10"/>
  <c r="C262" i="10"/>
  <c r="E261" i="10"/>
  <c r="D261" i="10" s="1"/>
  <c r="C261" i="10" s="1"/>
  <c r="E260" i="10"/>
  <c r="D260" i="10" s="1"/>
  <c r="C260" i="10" s="1"/>
  <c r="E259" i="10"/>
  <c r="D259" i="10" s="1"/>
  <c r="C259" i="10" s="1"/>
  <c r="E258" i="10"/>
  <c r="D258" i="10"/>
  <c r="C258" i="10" s="1"/>
  <c r="E257" i="10"/>
  <c r="D257" i="10"/>
  <c r="C257" i="10"/>
  <c r="E256" i="10"/>
  <c r="D256" i="10" s="1"/>
  <c r="C256" i="10" s="1"/>
  <c r="E255" i="10"/>
  <c r="D255" i="10"/>
  <c r="C255" i="10" s="1"/>
  <c r="E254" i="10"/>
  <c r="D254" i="10" s="1"/>
  <c r="C254" i="10" s="1"/>
  <c r="E253" i="10"/>
  <c r="D253" i="10"/>
  <c r="C253" i="10" s="1"/>
  <c r="E252" i="10"/>
  <c r="D252" i="10" s="1"/>
  <c r="C252" i="10" s="1"/>
  <c r="E251" i="10"/>
  <c r="D251" i="10"/>
  <c r="C251" i="10" s="1"/>
  <c r="E250" i="10"/>
  <c r="D250" i="10" s="1"/>
  <c r="C250" i="10" s="1"/>
  <c r="E249" i="10"/>
  <c r="D249" i="10" s="1"/>
  <c r="C249" i="10" s="1"/>
  <c r="E248" i="10"/>
  <c r="D248" i="10" s="1"/>
  <c r="C248" i="10" s="1"/>
  <c r="E247" i="10"/>
  <c r="D247" i="10" s="1"/>
  <c r="C247" i="10" s="1"/>
  <c r="E246" i="10"/>
  <c r="D246" i="10"/>
  <c r="C246" i="10"/>
  <c r="E245" i="10"/>
  <c r="D245" i="10" s="1"/>
  <c r="C245" i="10" s="1"/>
  <c r="E244" i="10"/>
  <c r="D244" i="10" s="1"/>
  <c r="E243" i="10"/>
  <c r="D243" i="10" s="1"/>
  <c r="C243" i="10" s="1"/>
  <c r="E242" i="10"/>
  <c r="D242" i="10"/>
  <c r="C242" i="10" s="1"/>
  <c r="E241" i="10"/>
  <c r="D241" i="10"/>
  <c r="C241" i="10"/>
  <c r="E240" i="10"/>
  <c r="D240" i="10" s="1"/>
  <c r="C240" i="10" s="1"/>
  <c r="E239" i="10"/>
  <c r="D239" i="10" s="1"/>
  <c r="C239" i="10" s="1"/>
  <c r="E238" i="10"/>
  <c r="D238" i="10"/>
  <c r="C238" i="10" s="1"/>
  <c r="E237" i="10"/>
  <c r="D237" i="10" s="1"/>
  <c r="C237" i="10" s="1"/>
  <c r="E236" i="10"/>
  <c r="D236" i="10" s="1"/>
  <c r="C236" i="10" s="1"/>
  <c r="E235" i="10"/>
  <c r="D235" i="10" s="1"/>
  <c r="C235" i="10" s="1"/>
  <c r="E234" i="10"/>
  <c r="D234" i="10"/>
  <c r="C234" i="10" s="1"/>
  <c r="E233" i="10"/>
  <c r="D233" i="10" s="1"/>
  <c r="C233" i="10" s="1"/>
  <c r="E232" i="10"/>
  <c r="D232" i="10" s="1"/>
  <c r="C232" i="10" s="1"/>
  <c r="E231" i="10"/>
  <c r="D231" i="10" s="1"/>
  <c r="E230" i="10"/>
  <c r="D230" i="10" s="1"/>
  <c r="C230" i="10" s="1"/>
  <c r="E229" i="10"/>
  <c r="D229" i="10"/>
  <c r="C229" i="10" s="1"/>
  <c r="E228" i="10"/>
  <c r="D228" i="10" s="1"/>
  <c r="C228" i="10" s="1"/>
  <c r="E227" i="10"/>
  <c r="D227" i="10"/>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c r="C219" i="10" s="1"/>
  <c r="E218" i="10"/>
  <c r="D218" i="10" s="1"/>
  <c r="C218" i="10" s="1"/>
  <c r="E217" i="10"/>
  <c r="D217" i="10" s="1"/>
  <c r="C217" i="10" s="1"/>
  <c r="E216" i="10"/>
  <c r="D216" i="10" s="1"/>
  <c r="C216" i="10" s="1"/>
  <c r="E215" i="10"/>
  <c r="D215" i="10" s="1"/>
  <c r="C215" i="10" s="1"/>
  <c r="E214" i="10"/>
  <c r="D214" i="10"/>
  <c r="C214" i="10"/>
  <c r="E213" i="10"/>
  <c r="D213" i="10" s="1"/>
  <c r="C213" i="10" s="1"/>
  <c r="E212" i="10"/>
  <c r="D212" i="10" s="1"/>
  <c r="C212" i="10" s="1"/>
  <c r="E211" i="10"/>
  <c r="D211" i="10" s="1"/>
  <c r="C211" i="10" s="1"/>
  <c r="E210" i="10"/>
  <c r="D210" i="10"/>
  <c r="C210" i="10" s="1"/>
  <c r="E209" i="10"/>
  <c r="D209" i="10" s="1"/>
  <c r="C209" i="10" s="1"/>
  <c r="E208" i="10"/>
  <c r="D208" i="10" s="1"/>
  <c r="C208" i="10" s="1"/>
  <c r="E207" i="10"/>
  <c r="D207" i="10" s="1"/>
  <c r="C207" i="10" s="1"/>
  <c r="E206" i="10"/>
  <c r="D206" i="10"/>
  <c r="C206" i="10" s="1"/>
  <c r="E205" i="10"/>
  <c r="D205" i="10" s="1"/>
  <c r="C205" i="10" s="1"/>
  <c r="E204" i="10"/>
  <c r="D204" i="10" s="1"/>
  <c r="E203" i="10"/>
  <c r="D203" i="10" s="1"/>
  <c r="C203" i="10" s="1"/>
  <c r="E202" i="10"/>
  <c r="D202" i="10"/>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c r="C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c r="C175" i="10" s="1"/>
  <c r="E174" i="10"/>
  <c r="D174" i="10" s="1"/>
  <c r="C174" i="10" s="1"/>
  <c r="E173" i="10"/>
  <c r="D173" i="10"/>
  <c r="C173" i="10" s="1"/>
  <c r="E172" i="10"/>
  <c r="D172" i="10" s="1"/>
  <c r="C172" i="10" s="1"/>
  <c r="E171" i="10"/>
  <c r="D171" i="10" s="1"/>
  <c r="C171" i="10" s="1"/>
  <c r="E170" i="10"/>
  <c r="D170" i="10"/>
  <c r="C170" i="10" s="1"/>
  <c r="E169" i="10"/>
  <c r="D169" i="10" s="1"/>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c r="C76" i="10" s="1"/>
  <c r="E75" i="10"/>
  <c r="D75" i="10" s="1"/>
  <c r="C75" i="10" s="1"/>
  <c r="E74" i="10"/>
  <c r="D74" i="10"/>
  <c r="C74" i="10" s="1"/>
  <c r="E73" i="10"/>
  <c r="D73" i="10" s="1"/>
  <c r="C73" i="10" s="1"/>
  <c r="E72" i="10"/>
  <c r="D72" i="10" s="1"/>
  <c r="C72" i="10" s="1"/>
  <c r="E71" i="10"/>
  <c r="D71" i="10" s="1"/>
  <c r="C71" i="10" s="1"/>
  <c r="E70" i="10"/>
  <c r="D70" i="10" s="1"/>
  <c r="C70" i="10" s="1"/>
  <c r="E69" i="10"/>
  <c r="D69" i="10" s="1"/>
  <c r="C69" i="10" s="1"/>
  <c r="E68" i="10"/>
  <c r="D68" i="10"/>
  <c r="C68" i="10" s="1"/>
  <c r="E67" i="10"/>
  <c r="D67" i="10" s="1"/>
  <c r="C67" i="10" s="1"/>
  <c r="E66" i="10"/>
  <c r="D66" i="10"/>
  <c r="C66" i="10" s="1"/>
  <c r="E65" i="10"/>
  <c r="D65" i="10" s="1"/>
  <c r="C65" i="10" s="1"/>
  <c r="E64" i="10"/>
  <c r="D64" i="10" s="1"/>
  <c r="C64" i="10" s="1"/>
  <c r="E63" i="10"/>
  <c r="D63" i="10" s="1"/>
  <c r="C63" i="10" s="1"/>
  <c r="E62" i="10"/>
  <c r="D62" i="10" s="1"/>
  <c r="C62" i="10" s="1"/>
  <c r="E61" i="10"/>
  <c r="D61" i="10" s="1"/>
  <c r="C61" i="10" s="1"/>
  <c r="E60" i="10"/>
  <c r="D60" i="10"/>
  <c r="C60" i="10" s="1"/>
  <c r="E59" i="10"/>
  <c r="D59" i="10" s="1"/>
  <c r="C59" i="10" s="1"/>
  <c r="E58" i="10"/>
  <c r="D58" i="10"/>
  <c r="C58" i="10" s="1"/>
  <c r="E57" i="10"/>
  <c r="D57" i="10" s="1"/>
  <c r="C57" i="10" s="1"/>
  <c r="E56" i="10"/>
  <c r="D56" i="10" s="1"/>
  <c r="C56" i="10" s="1"/>
  <c r="E55" i="10"/>
  <c r="D55" i="10" s="1"/>
  <c r="C55" i="10" s="1"/>
  <c r="E54" i="10"/>
  <c r="D54" i="10" s="1"/>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c r="C44" i="10" s="1"/>
  <c r="E43" i="10"/>
  <c r="D43" i="10" s="1"/>
  <c r="C43" i="10" s="1"/>
  <c r="E42" i="10"/>
  <c r="D42" i="10"/>
  <c r="C42" i="10" s="1"/>
  <c r="E41" i="10"/>
  <c r="D41" i="10" s="1"/>
  <c r="C41" i="10" s="1"/>
  <c r="E40" i="10"/>
  <c r="D40" i="10" s="1"/>
  <c r="C40" i="10" s="1"/>
  <c r="E39" i="10"/>
  <c r="D39" i="10" s="1"/>
  <c r="C39" i="10" s="1"/>
  <c r="E38" i="10"/>
  <c r="D38" i="10" s="1"/>
  <c r="C38" i="10" s="1"/>
  <c r="E37" i="10"/>
  <c r="D37" i="10" s="1"/>
  <c r="C37" i="10" s="1"/>
  <c r="E36" i="10"/>
  <c r="D36" i="10"/>
  <c r="C36" i="10" s="1"/>
  <c r="E35" i="10"/>
  <c r="D35" i="10" s="1"/>
  <c r="C35" i="10" s="1"/>
  <c r="E34" i="10"/>
  <c r="D34" i="10"/>
  <c r="C34" i="10" s="1"/>
  <c r="E33" i="10"/>
  <c r="D33" i="10" s="1"/>
  <c r="E32" i="10"/>
  <c r="D32" i="10" s="1"/>
  <c r="C32" i="10" s="1"/>
  <c r="E31" i="10"/>
  <c r="D31" i="10" s="1"/>
  <c r="C31" i="10" s="1"/>
  <c r="E30" i="10"/>
  <c r="D30" i="10" s="1"/>
  <c r="C30" i="10" s="1"/>
  <c r="E29" i="10"/>
  <c r="D29" i="10" s="1"/>
  <c r="C29" i="10" s="1"/>
  <c r="E28" i="10"/>
  <c r="D28" i="10"/>
  <c r="C28" i="10" s="1"/>
  <c r="E27" i="10"/>
  <c r="D27" i="10" s="1"/>
  <c r="C27" i="10" s="1"/>
  <c r="E26" i="10"/>
  <c r="D26" i="10"/>
  <c r="C26" i="10" s="1"/>
  <c r="E25" i="10"/>
  <c r="D25" i="10" s="1"/>
  <c r="C25" i="10" s="1"/>
  <c r="E24" i="10"/>
  <c r="D24" i="10" s="1"/>
  <c r="C24" i="10" s="1"/>
  <c r="E23" i="10"/>
  <c r="D23" i="10" s="1"/>
  <c r="C23" i="10" s="1"/>
  <c r="E22" i="10"/>
  <c r="D22" i="10" s="1"/>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c r="C12" i="10" s="1"/>
  <c r="E11" i="10"/>
  <c r="D11" i="10" s="1"/>
  <c r="C11" i="10" s="1"/>
  <c r="E10" i="10"/>
  <c r="D10" i="10"/>
  <c r="C10" i="10" s="1"/>
  <c r="E9" i="10"/>
  <c r="D9" i="10" s="1"/>
  <c r="C9" i="10" s="1"/>
  <c r="E8" i="10"/>
  <c r="D8" i="10" s="1"/>
  <c r="C8" i="10" s="1"/>
  <c r="E7" i="10"/>
  <c r="D7" i="10" s="1"/>
  <c r="C7" i="10" s="1"/>
  <c r="E6" i="10"/>
  <c r="D6" i="10" s="1"/>
  <c r="C6" i="10" s="1"/>
  <c r="E5" i="10"/>
  <c r="D5" i="10" s="1"/>
  <c r="C5" i="10" s="1"/>
  <c r="E4" i="10"/>
  <c r="D4" i="10"/>
  <c r="C4" i="10" s="1"/>
  <c r="E3" i="10"/>
  <c r="D3" i="10" s="1"/>
  <c r="C3" i="10" s="1"/>
  <c r="E2" i="10"/>
  <c r="D2" i="10"/>
  <c r="C2" i="10" s="1"/>
  <c r="K26" i="6" l="1"/>
  <c r="K27" i="6"/>
  <c r="M20" i="6"/>
  <c r="B12" i="6"/>
  <c r="A16" i="6"/>
  <c r="B16" i="6"/>
  <c r="A12"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J40" i="5" s="1"/>
  <c r="T30" i="11"/>
  <c r="P30" i="11"/>
  <c r="J35" i="5" s="1"/>
  <c r="L30" i="11"/>
  <c r="H30" i="11"/>
  <c r="W30" i="11"/>
  <c r="E40" i="5" s="1"/>
  <c r="S30" i="11"/>
  <c r="O30" i="11"/>
  <c r="E35" i="5" s="1"/>
  <c r="K30" i="11"/>
  <c r="G30" i="11"/>
  <c r="AP30" i="11"/>
  <c r="J50" i="5" s="1"/>
  <c r="AL30" i="11"/>
  <c r="AH30" i="11"/>
  <c r="AD30" i="11"/>
  <c r="J45" i="5" s="1"/>
  <c r="Z30" i="11"/>
  <c r="N30" i="11"/>
  <c r="J32" i="5" s="1"/>
  <c r="J30" i="11"/>
  <c r="F30" i="11"/>
  <c r="J29" i="5" s="1"/>
  <c r="AO30" i="11"/>
  <c r="E50" i="5" s="1"/>
  <c r="AK30" i="11"/>
  <c r="AG30" i="11"/>
  <c r="AC30" i="11"/>
  <c r="E45" i="5" s="1"/>
  <c r="Y30" i="11"/>
  <c r="M30" i="11"/>
  <c r="E32" i="5" s="1"/>
  <c r="I30" i="11"/>
  <c r="E30" i="11"/>
  <c r="E29" i="5" s="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B30" i="5" l="1"/>
  <c r="F30" i="5"/>
  <c r="C30" i="5"/>
  <c r="G30" i="5" s="1"/>
  <c r="B46" i="5"/>
  <c r="C46" i="5"/>
  <c r="G46" i="5" s="1"/>
  <c r="F46" i="5"/>
  <c r="C41" i="5"/>
  <c r="G41" i="5" s="1"/>
  <c r="F41" i="5"/>
  <c r="B41" i="5"/>
  <c r="B33" i="5"/>
  <c r="C33" i="5"/>
  <c r="G33" i="5" s="1"/>
  <c r="F33" i="5"/>
  <c r="F36" i="5"/>
  <c r="C36" i="5"/>
  <c r="G36" i="5" s="1"/>
  <c r="B36" i="5"/>
  <c r="B51" i="5"/>
  <c r="C51" i="5"/>
  <c r="G51" i="5" s="1"/>
  <c r="F51" i="5"/>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J48" i="5" s="1"/>
  <c r="AJ30" i="11"/>
  <c r="AF30" i="11"/>
  <c r="AB30" i="11"/>
  <c r="J43" i="5" s="1"/>
  <c r="D30" i="11"/>
  <c r="J27" i="5" s="1"/>
  <c r="AM30" i="11"/>
  <c r="E48" i="5" s="1"/>
  <c r="AI30" i="11"/>
  <c r="AE30" i="11"/>
  <c r="AA30" i="11"/>
  <c r="E43" i="5" s="1"/>
  <c r="C30" i="11"/>
  <c r="E27" i="5" s="1"/>
  <c r="V30" i="11"/>
  <c r="J38" i="5" s="1"/>
  <c r="R30" i="11"/>
  <c r="U30" i="11"/>
  <c r="E38" i="5" s="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F28" i="5" l="1"/>
  <c r="C28" i="5"/>
  <c r="G28" i="5" s="1"/>
  <c r="B28" i="5"/>
  <c r="F49" i="5"/>
  <c r="C49" i="5"/>
  <c r="G49" i="5" s="1"/>
  <c r="B49" i="5"/>
  <c r="F39" i="5"/>
  <c r="B39" i="5"/>
  <c r="C39" i="5"/>
  <c r="G39" i="5" s="1"/>
  <c r="C44" i="5"/>
  <c r="G44" i="5" s="1"/>
  <c r="F44" i="5"/>
  <c r="B44" i="5"/>
  <c r="H10" i="6"/>
  <c r="C10" i="6"/>
  <c r="A4" i="6"/>
  <c r="F3" i="6"/>
  <c r="G58" i="5"/>
  <c r="F21" i="5"/>
  <c r="D24" i="5"/>
  <c r="D23" i="5"/>
  <c r="D22" i="5"/>
  <c r="E17" i="5"/>
  <c r="K17" i="5" s="1"/>
  <c r="D15" i="5"/>
  <c r="D14" i="5"/>
  <c r="D13" i="5"/>
  <c r="J13" i="5" s="1"/>
  <c r="D11" i="5"/>
  <c r="D10" i="5"/>
  <c r="D8" i="5"/>
  <c r="J8" i="5" s="1"/>
  <c r="K10" i="6" l="1"/>
  <c r="L10" i="6"/>
  <c r="H10" i="5"/>
  <c r="K10" i="5" s="1"/>
  <c r="J10" i="5"/>
  <c r="E4" i="6"/>
  <c r="D4" i="6"/>
  <c r="G8" i="5"/>
  <c r="G10" i="5"/>
  <c r="H15" i="5"/>
  <c r="H8" i="5"/>
  <c r="K8" i="5" s="1"/>
  <c r="H11" i="5"/>
  <c r="H13" i="5"/>
  <c r="K13" i="5" s="1"/>
  <c r="I17" i="5"/>
  <c r="L17" i="5" s="1"/>
  <c r="G13" i="5"/>
  <c r="H14" i="5"/>
  <c r="H17" i="5"/>
  <c r="I22" i="5"/>
  <c r="I24" i="5"/>
  <c r="I25" i="5"/>
  <c r="I23" i="5"/>
  <c r="E6" i="5" l="1"/>
</calcChain>
</file>

<file path=xl/sharedStrings.xml><?xml version="1.0" encoding="utf-8"?>
<sst xmlns="http://schemas.openxmlformats.org/spreadsheetml/2006/main" count="4611" uniqueCount="454">
  <si>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</si>
  <si>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</si>
  <si>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</si>
  <si>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</si>
  <si>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</si>
  <si>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</si>
  <si>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</si>
  <si>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</si>
  <si>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</si>
  <si>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</si>
  <si>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</si>
  <si>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</si>
  <si>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</si>
  <si>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</si>
  <si>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</si>
  <si>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</si>
  <si>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</si>
  <si>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</si>
  <si>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</si>
  <si>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</si>
  <si>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</si>
  <si>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</si>
  <si>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</si>
  <si>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</si>
  <si>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</si>
  <si>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</si>
  <si>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</si>
  <si>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</si>
  <si>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</si>
  <si>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</si>
  <si>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</si>
  <si>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</si>
  <si>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</si>
  <si>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</si>
  <si>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</si>
  <si>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</si>
  <si>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</si>
  <si>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</si>
  <si>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</si>
  <si>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</si>
  <si>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</si>
  <si>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</si>
  <si>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</si>
  <si>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</si>
  <si>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</si>
  <si>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</si>
  <si>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</si>
  <si>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</si>
  <si>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</si>
  <si>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</si>
  <si>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</si>
  <si>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</si>
  <si>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</si>
  <si>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</si>
  <si>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</si>
  <si>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</si>
  <si>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</si>
  <si>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</si>
  <si>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</si>
  <si>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</si>
  <si>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</si>
  <si>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</si>
  <si>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</si>
  <si>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</si>
  <si>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</si>
  <si>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</si>
  <si>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</si>
  <si>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</si>
  <si>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</si>
  <si>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</si>
  <si>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</si>
  <si>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</si>
  <si>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</si>
  <si>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</si>
  <si>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</si>
  <si>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</si>
  <si>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</si>
  <si>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</si>
  <si>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</si>
  <si>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</si>
  <si>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</si>
  <si>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</si>
  <si>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</si>
  <si>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</si>
  <si>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</si>
  <si>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</si>
  <si>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</si>
  <si>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</si>
  <si>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</si>
  <si>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</si>
  <si>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</si>
  <si>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</si>
  <si>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</si>
  <si>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</si>
  <si>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</si>
  <si>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</si>
  <si>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</si>
  <si>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</si>
  <si>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</si>
  <si>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</si>
  <si>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</si>
  <si>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</si>
  <si>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</si>
  <si>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</si>
  <si>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</si>
  <si>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</si>
  <si>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</si>
  <si>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</si>
  <si>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</si>
  <si>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</si>
  <si>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</si>
  <si>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</si>
  <si>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</si>
  <si>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</si>
  <si>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</si>
  <si>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</si>
  <si>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</si>
  <si>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</si>
  <si>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</si>
  <si>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</si>
  <si>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</si>
  <si>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</si>
  <si>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</si>
  <si>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</si>
  <si>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</si>
  <si>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</si>
  <si>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</si>
  <si>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</si>
  <si>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</si>
  <si>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</si>
  <si>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</si>
  <si>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</si>
  <si>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</si>
  <si>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</si>
  <si>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</si>
  <si>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</si>
  <si>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</si>
  <si>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</si>
  <si>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</si>
  <si>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</si>
  <si>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</si>
  <si>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</si>
  <si>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</si>
  <si>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</si>
  <si>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</si>
  <si>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</si>
  <si>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</si>
  <si>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</si>
  <si>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</si>
  <si>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</si>
  <si>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</si>
  <si>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</si>
  <si>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</si>
  <si>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</si>
  <si>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</si>
  <si>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</si>
  <si>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</si>
  <si>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</si>
  <si>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</si>
  <si>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</si>
  <si>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</si>
  <si>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</si>
  <si>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</si>
  <si>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</si>
  <si>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</si>
  <si>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</si>
  <si>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</si>
  <si>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</si>
  <si>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</si>
  <si>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</si>
  <si>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</si>
  <si>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</si>
  <si>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</si>
  <si>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</si>
  <si>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</si>
  <si>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</si>
  <si>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</si>
  <si>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</si>
  <si>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</si>
  <si>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</si>
  <si>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</si>
  <si>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</si>
  <si>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</si>
  <si>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</si>
  <si>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</si>
  <si>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</si>
  <si>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</si>
  <si>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</si>
  <si>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</si>
  <si>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</si>
  <si>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</si>
  <si>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</si>
  <si>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</si>
  <si>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</si>
  <si>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</si>
  <si>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</si>
  <si>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</si>
  <si>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</si>
  <si>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</si>
  <si>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主要原因是XXXXXX</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</si>
  <si>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</si>
  <si>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</si>
  <si>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</si>
  <si>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</si>
  <si>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</si>
  <si>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</si>
  <si>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</si>
  <si>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</si>
  <si>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</si>
  <si>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</si>
  <si>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</si>
  <si>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</si>
  <si>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</si>
  <si>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</si>
  <si>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</si>
  <si>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</si>
  <si>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</si>
  <si>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</si>
  <si>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</si>
  <si>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</si>
  <si>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</si>
  <si>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</si>
  <si>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</si>
  <si>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</si>
  <si>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</si>
  <si>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</si>
  <si>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</si>
  <si>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</si>
  <si>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</si>
  <si>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</si>
  <si>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</si>
  <si>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</si>
  <si>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</si>
  <si>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</si>
  <si>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</si>
  <si>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</si>
  <si>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</si>
  <si>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</si>
  <si>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</si>
  <si>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</si>
  <si>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</si>
  <si>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</si>
  <si>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</si>
  <si>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</si>
  <si>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</si>
  <si>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</si>
  <si>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</si>
  <si>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</si>
  <si>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</si>
  <si>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</si>
  <si>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</si>
  <si>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</si>
  <si>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</si>
  <si>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</si>
  <si>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</si>
  <si>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</si>
  <si>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</si>
  <si>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</si>
  <si>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</si>
  <si>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</si>
  <si>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</si>
  <si>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</si>
  <si>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</si>
  <si>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</si>
  <si>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</si>
  <si>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</si>
  <si>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</si>
  <si>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</si>
  <si>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</si>
  <si>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</si>
  <si>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</si>
  <si>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</si>
  <si>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</si>
  <si>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</si>
  <si>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</si>
  <si>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</si>
  <si>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</si>
  <si>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</si>
  <si>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</si>
  <si>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</si>
  <si>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</si>
  <si>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</si>
  <si>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</si>
  <si>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</si>
  <si>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</si>
  <si>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</si>
  <si>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</si>
  <si>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</si>
  <si>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</si>
  <si>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</si>
  <si>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</si>
  <si>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</si>
  <si>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</si>
  <si>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</si>
  <si>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</si>
  <si>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</si>
  <si>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</si>
  <si>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</si>
  <si>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</si>
  <si>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</si>
  <si>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</si>
  <si>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</si>
  <si>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</si>
  <si>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</si>
  <si>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</si>
  <si>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</si>
  <si>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</si>
  <si>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</si>
  <si>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</si>
  <si>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</si>
  <si>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</si>
  <si>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</si>
  <si>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</si>
  <si>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</si>
  <si>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</si>
  <si>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</si>
  <si>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</si>
  <si>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</si>
  <si>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</si>
  <si>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</si>
  <si>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</si>
  <si>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</si>
  <si>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</si>
  <si>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</si>
  <si>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</si>
  <si>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</si>
  <si>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</si>
  <si>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</si>
  <si>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</si>
  <si>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</si>
  <si>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</si>
  <si>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</si>
  <si>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</si>
  <si>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</si>
  <si>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</si>
  <si>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</si>
  <si>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</si>
  <si>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</si>
  <si>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</si>
  <si>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</si>
  <si>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</si>
  <si>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</si>
  <si>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</si>
  <si>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</si>
  <si>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</si>
  <si>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</si>
  <si>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</si>
  <si>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</si>
  <si>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</si>
  <si>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</si>
  <si>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</si>
  <si>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</si>
  <si>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</si>
  <si>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</si>
  <si>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</si>
  <si>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</si>
  <si>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</si>
  <si>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</si>
  <si>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</si>
  <si>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</si>
  <si>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</si>
  <si>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</si>
  <si>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</si>
  <si>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</si>
  <si>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</si>
  <si>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</si>
  <si>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</si>
  <si>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</si>
  <si>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</si>
  <si>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</si>
  <si>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</si>
  <si>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</si>
  <si>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</si>
  <si>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</si>
  <si>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</si>
  <si>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</si>
  <si>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</si>
  <si>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</si>
  <si>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</si>
  <si>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</si>
  <si>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</si>
  <si>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</si>
  <si>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</si>
  <si>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</si>
  <si>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</si>
  <si>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</si>
  <si>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</si>
  <si>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</si>
  <si>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</si>
  <si>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</si>
  <si>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</si>
  <si>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</si>
  <si>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</si>
  <si>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</si>
  <si>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</si>
  <si>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</si>
  <si>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</si>
  <si>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</si>
  <si>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</si>
  <si>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</si>
  <si>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</si>
  <si>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</si>
  <si>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</si>
  <si>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</si>
  <si>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</si>
  <si>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</si>
  <si>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</si>
  <si>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</si>
  <si>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</si>
  <si>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</si>
  <si>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</si>
  <si>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</si>
  <si>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</si>
  <si>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</si>
  <si>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</si>
  <si>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</si>
  <si>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</si>
  <si>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</si>
  <si>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</si>
  <si>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</si>
  <si>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</si>
  <si>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</si>
  <si>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</si>
  <si>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</si>
  <si>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</si>
  <si>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</si>
  <si>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</si>
  <si>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</si>
  <si>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</si>
  <si>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</si>
  <si>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</si>
  <si>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</si>
  <si>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</si>
  <si>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</si>
  <si>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</si>
  <si>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</si>
  <si>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报表详见附件</t>
    <phoneticPr fontId="3" type="noConversion"/>
  </si>
  <si>
    <t>2020年度无因公出国（境）费用。</t>
    <phoneticPr fontId="3" type="noConversion"/>
  </si>
  <si>
    <t>1.教育支出（类）2020年度决算</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</si>
  <si>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</si>
  <si>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卫生健康支出</t>
    <phoneticPr fontId="3" type="noConversion"/>
  </si>
  <si>
    <t>住房保障支出</t>
    <phoneticPr fontId="3" type="noConversion"/>
  </si>
  <si>
    <t>主要原因是教育支出、社会保障和就业支出、卫生健康支出、住房保障支出都有不同程度增长。</t>
    <phoneticPr fontId="3" type="noConversion"/>
  </si>
  <si>
    <r>
      <t>主要原因是</t>
    </r>
    <r>
      <rPr>
        <sz val="14"/>
        <rFont val="FangSong"/>
        <family val="3"/>
        <charset val="134"/>
      </rPr>
      <t>人员、项目经费都有不同程度增长。</t>
    </r>
    <phoneticPr fontId="3" type="noConversion"/>
  </si>
  <si>
    <r>
      <t>主要原因是</t>
    </r>
    <r>
      <rPr>
        <sz val="14"/>
        <rFont val="FangSong"/>
        <family val="3"/>
        <charset val="134"/>
      </rPr>
      <t>进一步落实中央、北京市的有关厉行节约、压缩财政成本等规定，加强管理，严格控制培训费用。</t>
    </r>
    <phoneticPr fontId="3" type="noConversion"/>
  </si>
  <si>
    <r>
      <t>主要原因是</t>
    </r>
    <r>
      <rPr>
        <sz val="14"/>
        <rFont val="FangSong"/>
        <family val="3"/>
        <charset val="134"/>
      </rPr>
      <t>基本养老保险、年金缴费比例下调，追加事业单位退休人员丧葬费、抚恤金，分项有增有减，整体减少。</t>
    </r>
    <phoneticPr fontId="3" type="noConversion"/>
  </si>
  <si>
    <r>
      <t>主要原因是</t>
    </r>
    <r>
      <rPr>
        <sz val="14"/>
        <rFont val="FangSong"/>
        <family val="3"/>
        <charset val="134"/>
      </rPr>
      <t>追加事业单位医疗经费缺口。</t>
    </r>
    <phoneticPr fontId="3" type="noConversion"/>
  </si>
  <si>
    <r>
      <t>主要原因是</t>
    </r>
    <r>
      <rPr>
        <sz val="14"/>
        <rFont val="FangSong"/>
        <family val="3"/>
        <charset val="134"/>
      </rPr>
      <t>新增人员、职称变动追加住房保障经费缺口。</t>
    </r>
    <phoneticPr fontId="3" type="noConversion"/>
  </si>
  <si>
    <t>北京市西城区力学小学对2020年度部门项目支出实施绩效评价，评价项目2个，占项目总数的33.21%，涉及金额75.35万元。项目实施过程中，学校严格按照上级要求，建立领导工作小组，制定工作计划及实施方案，成员职责分工明确，合理控制资金的使用，开展动态管理实施进度，确保了项目实施过程中的有效协调和宏观调控，项目资金已达到预期目标。有效地提高了学校处理突发事件的能力，切实保障了学校正常的教育教学秩序，达到了让师生安全,让家长放心,让社会满意的目标，同时也提升了学校的校园数字化建设水平，实现了办社会满意的教育,办家长满意的好学校的目的。</t>
    <phoneticPr fontId="3" type="noConversion"/>
  </si>
  <si>
    <t xml:space="preserve">    学校实行校长负责制，校长是学校的法人代表。校长在区教委领导下，主持学校工作，对学校的教育教学实行全面领导，对学生德、智、体、美、劳诸方面的发展全面负责，学校党支部对学校行政工作起保证监督作用。
主要职责 （一）贯彻落实国家有关教育的法律法规、规章和市区的有关规定；统筹规划本校教育 方针的布局，和结构调整及体制改革工作；制定本校教育事业发展规划、计划并组织实施。 （二）负责管理本校教育，综合管理教育教学工作；负责学习型组织创建工作。 （三）负责本校德育工作；指导学校对学生开展法制、安全、民族、青春期、禁毒等专项教育； 负责学校体育、卫生、科技、艺术、国防、社会实践、劳动技术教育的实施。 （四）负责完成本校的招生计划并领导实施；负责实施本校的考试工作，学籍管理工作。 （五）统筹管理本单位的人事和劳动工资工作；负责单位教师和管理人员的队伍建设； 负责组织专业技术职务评定工作。 （六）负责管理本校教育经费，编制教育经费的预、决算；负责本单位的财务指导和 内部审计监督工作。 （七）管理本校国有资产和基本建设项目。 （八）组织规划本校教育科学研究和教育教学研究；语言文字规范化建设工作；信息技术发展工作。 （九）负责组织本校区内外、市内外、国内外的教育合作与交流。 （十）负责校内外社会治安综合治理工作；依法对本校的各类安全工作承担管理责任； 综合协调和处理教育系统的突发事件和重大事故。 （十一）承办上级业务指导部门交办的其它事项。</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</si>
  <si>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</si>
  <si>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</si>
  <si>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</si>
  <si>
    <t>主要原因是按照三公经费逐年递减的要求，进一步落实中央、北京市的有关厉行节约、压缩财政成本等规定，把勤俭节约落实到实处，坚决杜绝各种铺张浪费。</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</si>
</sst>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1">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left" vertical="center" shrinkToFit="1"/>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8" sqref="B8"/>
    </sheetView>
  </sheetViews>
  <sheetFormatPr defaultRowHeight="14.25"/>
  <cols>
    <col min="1" max="1" width="16.5" customWidth="1"/>
    <col min="2" max="2" width="12.75" bestFit="1" customWidth="1"/>
  </cols>
  <sheetData>
    <row r="1" spans="1:14" ht="37.9" customHeight="1">
      <c r="A1" s="26" t="s">
        <v>0</v>
      </c>
      <c r="B1" s="27">
        <v>255035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北京市西城区力学小学</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2"/>
    <col min="2" max="2" width="23.625" style="22" customWidth="1"/>
    <col min="3" max="4" width="7.25" style="39" customWidth="1"/>
    <col min="5" max="5" width="8.5" style="40" customWidth="1"/>
    <col min="6" max="6" width="19.625" style="22" customWidth="1"/>
    <col min="7" max="8" width="13.625" style="22" customWidth="1"/>
    <col min="9" max="16384" width="8.875" style="22"/>
  </cols>
  <sheetData>
    <row r="1" spans="1:8" ht="24">
      <c r="A1" s="20" t="s">
        <v>344</v>
      </c>
      <c r="B1" s="21" t="s">
        <v>273</v>
      </c>
      <c r="C1" s="36" t="s">
        <v>345</v>
      </c>
      <c r="D1" s="36" t="s">
        <v>346</v>
      </c>
      <c r="E1" s="37" t="s">
        <v>347</v>
      </c>
      <c r="F1" s="21" t="s">
        <v>348</v>
      </c>
      <c r="G1" s="21" t="s">
        <v>349</v>
      </c>
      <c r="H1" s="21" t="s">
        <v>350</v>
      </c>
    </row>
    <row r="2" spans="1:8">
      <c r="A2" s="23">
        <v>255001</v>
      </c>
      <c r="B2" s="24" t="s">
        <v>324</v>
      </c>
      <c r="C2" s="38" t="str">
        <f>LEFT(D2,3)</f>
        <v>205</v>
      </c>
      <c r="D2" s="38" t="str">
        <f>LEFT(E2,5)</f>
        <v>20502</v>
      </c>
      <c r="E2" s="38">
        <f>IF(ISNA(VLOOKUP(F2,'2020功能科目'!A:B,2,FALSE)),"",VLOOKUP(F2,'2020功能科目'!A:B,2,FALSE))</f>
        <v>2050201</v>
      </c>
      <c r="F2" s="24" t="s">
        <v>351</v>
      </c>
      <c r="G2" s="25">
        <v>91486047.549999997</v>
      </c>
      <c r="H2" s="25">
        <v>117849170.55</v>
      </c>
    </row>
    <row r="3" spans="1:8">
      <c r="A3" s="23">
        <v>255001</v>
      </c>
      <c r="B3" s="24" t="s">
        <v>324</v>
      </c>
      <c r="C3" s="38" t="str">
        <f t="shared" ref="C3:C66" si="0">LEFT(D3,3)</f>
        <v>205</v>
      </c>
      <c r="D3" s="38" t="str">
        <f t="shared" ref="D3:D66" si="1">LEFT(E3,5)</f>
        <v>20502</v>
      </c>
      <c r="E3" s="38">
        <f>IF(ISNA(VLOOKUP(F3,'2020功能科目'!A:B,2,FALSE)),"",VLOOKUP(F3,'2020功能科目'!A:B,2,FALSE))</f>
        <v>2050202</v>
      </c>
      <c r="F3" s="24" t="s">
        <v>352</v>
      </c>
      <c r="G3" s="25">
        <v>250000</v>
      </c>
      <c r="H3" s="25">
        <v>250000</v>
      </c>
    </row>
    <row r="4" spans="1:8">
      <c r="A4" s="23">
        <v>255001</v>
      </c>
      <c r="B4" s="24" t="s">
        <v>324</v>
      </c>
      <c r="C4" s="38" t="str">
        <f t="shared" si="0"/>
        <v>205</v>
      </c>
      <c r="D4" s="38" t="str">
        <f t="shared" si="1"/>
        <v>20502</v>
      </c>
      <c r="E4" s="38">
        <f>IF(ISNA(VLOOKUP(F4,'2020功能科目'!A:B,2,FALSE)),"",VLOOKUP(F4,'2020功能科目'!A:B,2,FALSE))</f>
        <v>2050204</v>
      </c>
      <c r="F4" s="24" t="s">
        <v>353</v>
      </c>
      <c r="G4" s="25">
        <v>1439000</v>
      </c>
      <c r="H4" s="25">
        <v>1439888.15</v>
      </c>
    </row>
    <row r="5" spans="1:8">
      <c r="A5" s="23">
        <v>255001</v>
      </c>
      <c r="B5" s="24" t="s">
        <v>324</v>
      </c>
      <c r="C5" s="38" t="str">
        <f t="shared" si="0"/>
        <v>205</v>
      </c>
      <c r="D5" s="38" t="str">
        <f t="shared" si="1"/>
        <v>20502</v>
      </c>
      <c r="E5" s="38">
        <f>IF(ISNA(VLOOKUP(F5,'2020功能科目'!A:B,2,FALSE)),"",VLOOKUP(F5,'2020功能科目'!A:B,2,FALSE))</f>
        <v>2050299</v>
      </c>
      <c r="F5" s="24" t="s">
        <v>354</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353</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354</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355</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356</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357</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358</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359</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360</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361</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362</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363</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364</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365</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366</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353</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354</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355</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356</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357</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358</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359</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360</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362</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363</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364</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365</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366</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353</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354</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355</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357</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358</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359</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360</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362</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363</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364</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365</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366</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353</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354</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355</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356</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357</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358</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359</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360</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362</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363</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364</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365</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366</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353</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355</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356</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357</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358</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359</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360</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362</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363</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364</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365</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366</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353</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356</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357</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358</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359</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360</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362</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363</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364</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365</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366</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353</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354</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355</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356</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357</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358</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359</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360</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361</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362</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363</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364</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365</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366</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353</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354</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355</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356</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357</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358</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359</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360</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362</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363</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364</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365</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366</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353</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354</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355</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356</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357</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358</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359</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360</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362</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363</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364</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365</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366</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353</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355</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356</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357</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358</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359</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360</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362</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363</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364</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365</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366</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353</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355</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356</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357</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358</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359</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360</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362</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363</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364</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365</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366</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353</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357</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358</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359</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360</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362</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363</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364</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365</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366</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353</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354</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355</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356</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357</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358</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359</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360</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362</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363</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364</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365</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366</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367</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354</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355</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356</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357</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358</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359</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360</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362</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363</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364</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365</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366</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353</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355</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356</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358</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359</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360</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362</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364</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365</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366</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353</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354</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355</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356</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357</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358</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359</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360</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362</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363</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364</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365</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366</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353</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354</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355</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356</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357</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358</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359</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360</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362</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363</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364</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365</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366</v>
      </c>
      <c r="G216" s="25">
        <v>4290503</v>
      </c>
      <c r="H216" s="25">
        <v>4304412</v>
      </c>
    </row>
    <row r="217" spans="1:8">
      <c r="A217" s="23">
        <v>255022</v>
      </c>
      <c r="B217" s="24" t="s">
        <v>325</v>
      </c>
      <c r="C217" s="38" t="str">
        <f t="shared" si="6"/>
        <v>205</v>
      </c>
      <c r="D217" s="38" t="str">
        <f t="shared" si="7"/>
        <v>20502</v>
      </c>
      <c r="E217" s="38">
        <f>IF(ISNA(VLOOKUP(F217,'2020功能科目'!A:B,2,FALSE)),"",VLOOKUP(F217,'2020功能科目'!A:B,2,FALSE))</f>
        <v>2050203</v>
      </c>
      <c r="F217" s="24" t="s">
        <v>367</v>
      </c>
      <c r="G217" s="25">
        <v>26873070.100000001</v>
      </c>
      <c r="H217" s="25">
        <v>22704196.510000002</v>
      </c>
    </row>
    <row r="218" spans="1:8">
      <c r="A218" s="23">
        <v>255022</v>
      </c>
      <c r="B218" s="24" t="s">
        <v>325</v>
      </c>
      <c r="C218" s="38" t="str">
        <f t="shared" si="6"/>
        <v>205</v>
      </c>
      <c r="D218" s="38" t="str">
        <f t="shared" si="7"/>
        <v>20502</v>
      </c>
      <c r="E218" s="38">
        <f>IF(ISNA(VLOOKUP(F218,'2020功能科目'!A:B,2,FALSE)),"",VLOOKUP(F218,'2020功能科目'!A:B,2,FALSE))</f>
        <v>2050204</v>
      </c>
      <c r="F218" s="24" t="s">
        <v>353</v>
      </c>
      <c r="G218" s="25">
        <v>46564</v>
      </c>
      <c r="H218" s="25">
        <v>51629</v>
      </c>
    </row>
    <row r="219" spans="1:8">
      <c r="A219" s="23">
        <v>255022</v>
      </c>
      <c r="B219" s="24" t="s">
        <v>325</v>
      </c>
      <c r="C219" s="38" t="str">
        <f t="shared" si="6"/>
        <v>205</v>
      </c>
      <c r="D219" s="38" t="str">
        <f t="shared" si="7"/>
        <v>20502</v>
      </c>
      <c r="E219" s="38">
        <f>IF(ISNA(VLOOKUP(F219,'2020功能科目'!A:B,2,FALSE)),"",VLOOKUP(F219,'2020功能科目'!A:B,2,FALSE))</f>
        <v>2050299</v>
      </c>
      <c r="F219" s="24" t="s">
        <v>354</v>
      </c>
      <c r="G219" s="25">
        <v>279.2</v>
      </c>
      <c r="H219" s="25">
        <v>0</v>
      </c>
    </row>
    <row r="220" spans="1:8">
      <c r="A220" s="23">
        <v>255022</v>
      </c>
      <c r="B220" s="24" t="s">
        <v>325</v>
      </c>
      <c r="C220" s="38" t="str">
        <f t="shared" si="6"/>
        <v>205</v>
      </c>
      <c r="D220" s="38" t="str">
        <f t="shared" si="7"/>
        <v>20508</v>
      </c>
      <c r="E220" s="38">
        <f>IF(ISNA(VLOOKUP(F220,'2020功能科目'!A:B,2,FALSE)),"",VLOOKUP(F220,'2020功能科目'!A:B,2,FALSE))</f>
        <v>2050803</v>
      </c>
      <c r="F220" s="24" t="s">
        <v>355</v>
      </c>
      <c r="G220" s="25">
        <v>36800</v>
      </c>
      <c r="H220" s="25">
        <v>73600</v>
      </c>
    </row>
    <row r="221" spans="1:8">
      <c r="A221" s="23">
        <v>255022</v>
      </c>
      <c r="B221" s="24" t="s">
        <v>325</v>
      </c>
      <c r="C221" s="38" t="str">
        <f t="shared" si="6"/>
        <v>205</v>
      </c>
      <c r="D221" s="38" t="str">
        <f t="shared" si="7"/>
        <v>20509</v>
      </c>
      <c r="E221" s="38">
        <f>IF(ISNA(VLOOKUP(F221,'2020功能科目'!A:B,2,FALSE)),"",VLOOKUP(F221,'2020功能科目'!A:B,2,FALSE))</f>
        <v>2050903</v>
      </c>
      <c r="F221" s="24" t="s">
        <v>356</v>
      </c>
      <c r="G221" s="25">
        <v>138743.4</v>
      </c>
      <c r="H221" s="25">
        <v>140000</v>
      </c>
    </row>
    <row r="222" spans="1:8">
      <c r="A222" s="23">
        <v>255022</v>
      </c>
      <c r="B222" s="24" t="s">
        <v>325</v>
      </c>
      <c r="C222" s="38" t="str">
        <f t="shared" si="6"/>
        <v>205</v>
      </c>
      <c r="D222" s="38" t="str">
        <f t="shared" si="7"/>
        <v>20509</v>
      </c>
      <c r="E222" s="38">
        <f>IF(ISNA(VLOOKUP(F222,'2020功能科目'!A:B,2,FALSE)),"",VLOOKUP(F222,'2020功能科目'!A:B,2,FALSE))</f>
        <v>2050904</v>
      </c>
      <c r="F222" s="24" t="s">
        <v>357</v>
      </c>
      <c r="G222" s="25">
        <v>1246675.0900000001</v>
      </c>
      <c r="H222" s="25">
        <v>1261160</v>
      </c>
    </row>
    <row r="223" spans="1:8">
      <c r="A223" s="23">
        <v>255022</v>
      </c>
      <c r="B223" s="24" t="s">
        <v>325</v>
      </c>
      <c r="C223" s="38" t="str">
        <f t="shared" si="6"/>
        <v>208</v>
      </c>
      <c r="D223" s="38" t="str">
        <f t="shared" si="7"/>
        <v>20805</v>
      </c>
      <c r="E223" s="38">
        <f>IF(ISNA(VLOOKUP(F223,'2020功能科目'!A:B,2,FALSE)),"",VLOOKUP(F223,'2020功能科目'!A:B,2,FALSE))</f>
        <v>2080502</v>
      </c>
      <c r="F223" s="24" t="s">
        <v>358</v>
      </c>
      <c r="G223" s="25">
        <v>2701675.56</v>
      </c>
      <c r="H223" s="25">
        <v>2070473.15</v>
      </c>
    </row>
    <row r="224" spans="1:8">
      <c r="A224" s="23">
        <v>255022</v>
      </c>
      <c r="B224" s="24" t="s">
        <v>325</v>
      </c>
      <c r="C224" s="38" t="str">
        <f t="shared" si="6"/>
        <v>208</v>
      </c>
      <c r="D224" s="38" t="str">
        <f t="shared" si="7"/>
        <v>20805</v>
      </c>
      <c r="E224" s="38">
        <f>IF(ISNA(VLOOKUP(F224,'2020功能科目'!A:B,2,FALSE)),"",VLOOKUP(F224,'2020功能科目'!A:B,2,FALSE))</f>
        <v>2080505</v>
      </c>
      <c r="F224" s="24" t="s">
        <v>359</v>
      </c>
      <c r="G224" s="25">
        <v>1964071.04</v>
      </c>
      <c r="H224" s="25">
        <v>2098399.36</v>
      </c>
    </row>
    <row r="225" spans="1:8">
      <c r="A225" s="23">
        <v>255022</v>
      </c>
      <c r="B225" s="24" t="s">
        <v>325</v>
      </c>
      <c r="C225" s="38" t="str">
        <f t="shared" si="6"/>
        <v>208</v>
      </c>
      <c r="D225" s="38" t="str">
        <f t="shared" si="7"/>
        <v>20805</v>
      </c>
      <c r="E225" s="38">
        <f>IF(ISNA(VLOOKUP(F225,'2020功能科目'!A:B,2,FALSE)),"",VLOOKUP(F225,'2020功能科目'!A:B,2,FALSE))</f>
        <v>2080506</v>
      </c>
      <c r="F225" s="24" t="s">
        <v>360</v>
      </c>
      <c r="G225" s="25">
        <v>982035.52</v>
      </c>
      <c r="H225" s="25">
        <v>1049199.68</v>
      </c>
    </row>
    <row r="226" spans="1:8">
      <c r="A226" s="23">
        <v>255022</v>
      </c>
      <c r="B226" s="24" t="s">
        <v>325</v>
      </c>
      <c r="C226" s="38" t="str">
        <f t="shared" si="6"/>
        <v>210</v>
      </c>
      <c r="D226" s="38" t="str">
        <f t="shared" si="7"/>
        <v>21011</v>
      </c>
      <c r="E226" s="38">
        <f>IF(ISNA(VLOOKUP(F226,'2020功能科目'!A:B,2,FALSE)),"",VLOOKUP(F226,'2020功能科目'!A:B,2,FALSE))</f>
        <v>2101102</v>
      </c>
      <c r="F226" s="24" t="s">
        <v>362</v>
      </c>
      <c r="G226" s="25">
        <v>2132507.06</v>
      </c>
      <c r="H226" s="25">
        <v>1704949.48</v>
      </c>
    </row>
    <row r="227" spans="1:8">
      <c r="A227" s="23">
        <v>255022</v>
      </c>
      <c r="B227" s="24" t="s">
        <v>325</v>
      </c>
      <c r="C227" s="38" t="str">
        <f t="shared" si="6"/>
        <v>210</v>
      </c>
      <c r="D227" s="38" t="str">
        <f t="shared" si="7"/>
        <v>21011</v>
      </c>
      <c r="E227" s="38">
        <f>IF(ISNA(VLOOKUP(F227,'2020功能科目'!A:B,2,FALSE)),"",VLOOKUP(F227,'2020功能科目'!A:B,2,FALSE))</f>
        <v>2101199</v>
      </c>
      <c r="F227" s="24" t="s">
        <v>363</v>
      </c>
      <c r="G227" s="25">
        <v>180000</v>
      </c>
      <c r="H227" s="25">
        <v>360000</v>
      </c>
    </row>
    <row r="228" spans="1:8">
      <c r="A228" s="23">
        <v>255022</v>
      </c>
      <c r="B228" s="24" t="s">
        <v>325</v>
      </c>
      <c r="C228" s="38" t="str">
        <f t="shared" si="6"/>
        <v>221</v>
      </c>
      <c r="D228" s="38" t="str">
        <f t="shared" si="7"/>
        <v>22102</v>
      </c>
      <c r="E228" s="38">
        <f>IF(ISNA(VLOOKUP(F228,'2020功能科目'!A:B,2,FALSE)),"",VLOOKUP(F228,'2020功能科目'!A:B,2,FALSE))</f>
        <v>2210201</v>
      </c>
      <c r="F228" s="24" t="s">
        <v>364</v>
      </c>
      <c r="G228" s="25">
        <v>2537027</v>
      </c>
      <c r="H228" s="25">
        <v>2125799.52</v>
      </c>
    </row>
    <row r="229" spans="1:8">
      <c r="A229" s="23">
        <v>255022</v>
      </c>
      <c r="B229" s="24" t="s">
        <v>325</v>
      </c>
      <c r="C229" s="38" t="str">
        <f t="shared" si="6"/>
        <v>221</v>
      </c>
      <c r="D229" s="38" t="str">
        <f t="shared" si="7"/>
        <v>22102</v>
      </c>
      <c r="E229" s="38">
        <f>IF(ISNA(VLOOKUP(F229,'2020功能科目'!A:B,2,FALSE)),"",VLOOKUP(F229,'2020功能科目'!A:B,2,FALSE))</f>
        <v>2210202</v>
      </c>
      <c r="F229" s="24" t="s">
        <v>365</v>
      </c>
      <c r="G229" s="25">
        <v>215560</v>
      </c>
      <c r="H229" s="25">
        <v>217920</v>
      </c>
    </row>
    <row r="230" spans="1:8">
      <c r="A230" s="23">
        <v>255022</v>
      </c>
      <c r="B230" s="24" t="s">
        <v>325</v>
      </c>
      <c r="C230" s="38" t="str">
        <f t="shared" si="6"/>
        <v>221</v>
      </c>
      <c r="D230" s="38" t="str">
        <f t="shared" si="7"/>
        <v>22102</v>
      </c>
      <c r="E230" s="38">
        <f>IF(ISNA(VLOOKUP(F230,'2020功能科目'!A:B,2,FALSE)),"",VLOOKUP(F230,'2020功能科目'!A:B,2,FALSE))</f>
        <v>2210203</v>
      </c>
      <c r="F230" s="24" t="s">
        <v>366</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353</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354</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355</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356</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357</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358</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359</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360</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362</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363</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364</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365</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366</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367</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354</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355</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356</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357</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358</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359</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360</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362</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363</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364</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365</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366</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367</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354</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355</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356</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357</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358</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359</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360</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362</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363</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364</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365</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366</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367</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353</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354</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355</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357</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358</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359</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360</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362</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363</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364</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365</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366</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367</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354</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355</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356</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357</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358</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359</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360</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362</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363</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364</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365</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366</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368</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369</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355</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370</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358</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359</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360</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361</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362</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363</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364</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365</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366</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354</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368</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355</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357</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370</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358</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359</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360</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362</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363</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364</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365</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366</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352</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353</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354</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355</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357</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358</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359</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360</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361</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362</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363</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364</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365</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366</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352</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354</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355</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357</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358</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359</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360</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362</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363</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364</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365</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366</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352</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354</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355</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357</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358</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359</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360</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362</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364</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365</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366</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352</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354</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355</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357</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358</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359</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360</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362</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364</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365</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366</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352</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354</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355</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357</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358</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359</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360</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362</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364</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365</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366</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352</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354</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355</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356</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357</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358</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359</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360</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362</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364</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365</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366</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352</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354</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355</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356</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357</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358</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359</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360</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362</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364</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365</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366</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352</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354</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355</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357</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358</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359</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360</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362</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364</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365</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366</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352</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354</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355</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356</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357</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358</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359</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360</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362</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364</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365</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366</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352</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354</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355</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356</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357</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358</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359</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360</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362</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363</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364</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365</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366</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352</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354</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355</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357</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358</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359</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360</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362</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364</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365</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366</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352</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354</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355</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356</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357</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358</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359</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360</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362</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363</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364</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365</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366</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352</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354</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355</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357</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358</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359</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360</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362</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364</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365</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366</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352</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354</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355</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356</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357</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358</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359</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360</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362</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363</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364</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365</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366</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352</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354</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355</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356</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357</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358</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359</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360</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362</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363</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364</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365</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366</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352</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354</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355</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356</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357</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358</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359</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360</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362</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364</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365</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366</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352</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354</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355</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356</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357</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358</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359</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360</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362</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363</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364</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365</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366</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352</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354</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355</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356</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357</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358</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359</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360</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362</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364</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365</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366</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352</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354</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355</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357</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358</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359</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360</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362</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364</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365</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366</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352</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354</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355</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356</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357</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358</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359</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360</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362</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364</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365</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366</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352</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354</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355</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356</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357</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358</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359</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360</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362</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363</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364</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365</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366</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352</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354</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355</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356</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357</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358</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359</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360</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362</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364</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365</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366</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352</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354</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355</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356</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357</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358</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359</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360</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362</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363</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364</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365</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366</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352</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354</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355</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356</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357</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358</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359</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360</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362</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364</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365</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366</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352</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354</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355</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356</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357</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371</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358</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359</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360</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361</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362</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364</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365</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366</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352</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354</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355</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357</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358</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359</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360</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362</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363</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364</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365</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366</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352</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354</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355</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356</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357</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358</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359</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360</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362</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363</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364</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365</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366</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352</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354</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355</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356</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357</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358</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359</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360</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362</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363</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364</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365</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366</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352</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354</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355</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357</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358</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359</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360</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362</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363</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364</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365</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366</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352</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354</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355</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356</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357</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358</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359</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360</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362</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363</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364</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365</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366</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352</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354</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355</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356</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357</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358</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359</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360</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362</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363</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364</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365</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366</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352</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354</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355</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357</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358</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359</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360</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362</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364</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365</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366</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352</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354</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355</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356</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357</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358</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359</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360</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362</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363</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364</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365</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366</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352</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354</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355</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356</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357</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358</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359</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360</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362</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363</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364</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365</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366</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351</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355</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371</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358</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359</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360</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362</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363</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364</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365</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366</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351</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355</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371</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358</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359</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360</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362</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363</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364</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365</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366</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351</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355</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371</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358</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359</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360</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362</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363</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364</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365</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366</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351</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355</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371</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358</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359</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360</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362</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364</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365</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366</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351</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355</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371</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358</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359</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360</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362</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364</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365</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366</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351</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355</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371</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358</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359</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360</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362</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363</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364</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365</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366</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351</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355</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371</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358</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359</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360</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362</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364</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365</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366</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351</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355</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371</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358</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359</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360</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362</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364</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365</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366</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358</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365</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351</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353</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354</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372</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355</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356</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357</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358</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359</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360</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362</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364</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365</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366</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351</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354</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372</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373</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355</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356</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357</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358</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359</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360</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362</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364</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365</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366</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354</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374</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355</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357</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358</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359</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360</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361</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362</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364</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365</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366</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354</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355</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371</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358</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359</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360</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362</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363</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364</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365</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366</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354</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355</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371</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375</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358</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359</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360</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362</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363</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364</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365</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366</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354</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355</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371</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358</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359</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360</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362</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364</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365</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366</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354</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355</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371</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358</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359</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360</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362</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364</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365</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366</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354</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355</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371</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358</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359</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360</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362</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364</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365</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366</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354</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355</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371</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358</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359</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360</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362</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364</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365</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366</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354</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355</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371</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358</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359</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360</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362</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364</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365</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366</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354</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376</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355</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371</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358</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359</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360</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362</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363</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364</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365</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366</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354</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355</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371</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358</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359</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360</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362</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364</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365</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366</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354</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355</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371</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358</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359</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360</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361</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362</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364</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365</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366</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354</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376</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355</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371</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358</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359</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360</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362</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364</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365</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366</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354</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355</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371</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358</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359</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360</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362</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364</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365</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366</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354</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355</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358</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359</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360</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362</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364</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365</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366</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354</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355</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359</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360</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362</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364</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365</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366</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354</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355</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371</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358</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359</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360</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362</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364</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365</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366</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354</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371</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358</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359</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360</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362</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364</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365</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366</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351</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355</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371</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358</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359</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360</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362</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364</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365</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366</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352</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354</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355</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356</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357</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358</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359</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360</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362</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364</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365</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366</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354</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355</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358</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359</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360</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362</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364</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365</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366</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353</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354</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355</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356</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357</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358</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359</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360</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362</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363</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364</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365</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366</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353</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354</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355</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356</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357</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358</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359</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360</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362</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363</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364</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365</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366</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353</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354</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355</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357</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358</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359</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360</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362</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363</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364</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365</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366</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353</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355</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356</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357</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358</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359</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360</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362</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363</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364</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365</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366</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353</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354</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355</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356</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357</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358</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359</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360</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362</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363</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364</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365</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366</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354</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368</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369</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355</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370</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358</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359</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360</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362</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363</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377</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364</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365</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366</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353</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355</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358</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359</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360</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362</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363</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364</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365</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366</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353</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354</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355</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356</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357</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358</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359</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360</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362</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363</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364</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365</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366</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353</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354</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355</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357</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358</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359</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360</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362</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363</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364</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365</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366</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353</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354</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355</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356</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357</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358</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359</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360</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362</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363</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364</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365</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366</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352</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354</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355</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356</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357</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358</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359</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360</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362</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363</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364</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365</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366</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352</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354</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355</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356</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357</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358</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359</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360</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362</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363</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364</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365</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366</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352</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354</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355</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356</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357</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358</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359</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360</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362</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364</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365</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366</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352</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354</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355</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356</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357</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358</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359</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360</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362</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363</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364</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365</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366</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352</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354</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355</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356</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357</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358</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359</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360</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361</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362</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363</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364</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365</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366</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352</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354</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355</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356</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357</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358</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359</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360</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362</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364</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365</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366</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352</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354</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355</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357</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358</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359</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360</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362</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364</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365</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366</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352</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354</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355</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356</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357</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358</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359</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360</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362</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364</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365</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366</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352</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354</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355</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357</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358</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359</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360</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362</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363</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364</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365</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366</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352</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354</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355</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356</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357</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358</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359</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360</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362</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363</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364</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365</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366</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352</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355</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357</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358</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359</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360</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362</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363</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364</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365</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366</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352</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354</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355</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356</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357</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358</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359</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360</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361</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362</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364</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365</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366</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352</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354</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355</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356</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357</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358</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359</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360</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362</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363</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364</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365</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366</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352</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354</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355</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356</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357</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358</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359</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360</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362</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364</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365</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366</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352</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354</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355</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356</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357</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358</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359</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360</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362</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363</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364</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365</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366</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352</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354</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355</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356</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357</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358</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359</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360</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362</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364</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365</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366</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352</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355</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356</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357</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358</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359</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360</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362</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363</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364</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365</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366</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352</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354</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355</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356</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357</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358</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359</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360</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362</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364</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365</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366</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352</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355</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356</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357</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358</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359</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360</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362</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364</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365</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366</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352</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354</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355</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357</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358</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359</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360</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362</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364</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365</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366</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352</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354</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355</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356</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357</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358</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359</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360</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362</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364</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365</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366</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352</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354</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355</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356</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357</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358</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359</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360</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362</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364</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365</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366</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351</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355</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371</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358</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359</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360</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362</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364</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365</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366</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351</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355</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371</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358</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359</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360</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362</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363</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364</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365</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366</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351</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355</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371</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358</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359</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360</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362</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363</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364</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365</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366</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351</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355</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358</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359</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360</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362</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364</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365</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366</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351</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355</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371</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358</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359</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360</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362</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364</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365</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366</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351</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355</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371</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358</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359</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360</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362</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364</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365</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366</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351</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355</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371</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358</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359</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360</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362</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364</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365</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366</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351</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355</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358</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359</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360</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362</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364</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365</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366</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351</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355</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371</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358</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359</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360</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362</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364</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365</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366</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351</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355</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371</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358</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359</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360</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362</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363</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364</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365</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366</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351</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355</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371</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358</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359</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360</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362</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364</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365</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366</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351</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355</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371</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358</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359</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360</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362</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364</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365</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366</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351</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355</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371</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358</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359</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360</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362</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364</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365</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366</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378</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355</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371</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358</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359</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360</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362</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363</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364</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365</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366</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379</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355</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371</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358</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359</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360</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362</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364</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365</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366</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354</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376</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355</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371</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358</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359</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360</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362</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363</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364</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365</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366</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354</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355</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371</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358</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359</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360</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362</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363</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364</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365</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366</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354</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355</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371</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375</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358</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359</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360</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362</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364</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365</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366</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354</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355</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371</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358</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359</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360</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362</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364</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365</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366</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354</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355</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358</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359</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360</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361</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362</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364</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365</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366</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351</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352</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367</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353</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354</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355</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356</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371</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358</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359</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360</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361</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362</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363</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380</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364</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365</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366</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354</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368</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369</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355</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370</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358</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359</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360</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362</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363</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364</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365</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366</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353</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354</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355</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356</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357</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358</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359</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360</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362</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363</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364</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365</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366</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353</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354</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355</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356</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357</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358</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359</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360</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362</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364</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365</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366</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354</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355</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371</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358</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359</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360</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362</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364</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365</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366</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351</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355</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371</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359</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360</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362</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364</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365</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366</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351</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355</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371</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359</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360</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362</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364</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365</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366</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352</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354</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355</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356</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357</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359</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360</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362</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364</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365</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366</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351</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355</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371</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358</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359</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360</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362</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364</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365</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366</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351</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355</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371</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359</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360</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362</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364</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365</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366</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351</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355</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371</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359</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360</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362</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364</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365</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366</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351</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355</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371</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359</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360</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362</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364</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365</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366</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351</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355</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371</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359</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360</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362</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364</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365</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366</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354</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355</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359</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360</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362</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364</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365</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366</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354</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359</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360</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362</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364</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354</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355</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371</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359</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360</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362</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364</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365</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366</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352</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355</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357</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359</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360</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362</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364</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365</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366</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351</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352</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367</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353</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354</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368</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369</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378</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379</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372</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374</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373</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376</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355</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356</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357</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370</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371</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375</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358</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359</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360</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361</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362</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363</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380</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377</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364</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365</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366</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52" bestFit="1" customWidth="1"/>
    <col min="2" max="16384" width="8.625" style="52"/>
  </cols>
  <sheetData>
    <row r="1" spans="1:2">
      <c r="A1" s="51" t="s">
        <v>424</v>
      </c>
      <c r="B1" s="51" t="s">
        <v>425</v>
      </c>
    </row>
    <row r="2" spans="1:2">
      <c r="A2" s="53" t="s">
        <v>426</v>
      </c>
      <c r="B2" s="51">
        <v>2050101</v>
      </c>
    </row>
    <row r="3" spans="1:2">
      <c r="A3" s="53" t="s">
        <v>427</v>
      </c>
      <c r="B3" s="51">
        <v>2050102</v>
      </c>
    </row>
    <row r="4" spans="1:2">
      <c r="A4" s="53" t="s">
        <v>351</v>
      </c>
      <c r="B4" s="51">
        <v>2050201</v>
      </c>
    </row>
    <row r="5" spans="1:2">
      <c r="A5" s="53" t="s">
        <v>352</v>
      </c>
      <c r="B5" s="51">
        <v>2050202</v>
      </c>
    </row>
    <row r="6" spans="1:2">
      <c r="A6" s="53" t="s">
        <v>367</v>
      </c>
      <c r="B6" s="51">
        <v>2050203</v>
      </c>
    </row>
    <row r="7" spans="1:2">
      <c r="A7" s="53" t="s">
        <v>353</v>
      </c>
      <c r="B7" s="51">
        <v>2050204</v>
      </c>
    </row>
    <row r="8" spans="1:2">
      <c r="A8" s="53" t="s">
        <v>354</v>
      </c>
      <c r="B8" s="51">
        <v>2050299</v>
      </c>
    </row>
    <row r="9" spans="1:2">
      <c r="A9" s="53" t="s">
        <v>368</v>
      </c>
      <c r="B9" s="51">
        <v>2050302</v>
      </c>
    </row>
    <row r="10" spans="1:2">
      <c r="A10" s="53" t="s">
        <v>428</v>
      </c>
      <c r="B10" s="51">
        <v>2050304</v>
      </c>
    </row>
    <row r="11" spans="1:2">
      <c r="A11" s="53" t="s">
        <v>369</v>
      </c>
      <c r="B11" s="51">
        <v>2050399</v>
      </c>
    </row>
    <row r="12" spans="1:2">
      <c r="A12" s="53" t="s">
        <v>378</v>
      </c>
      <c r="B12" s="51">
        <v>2050403</v>
      </c>
    </row>
    <row r="13" spans="1:2">
      <c r="A13" s="53" t="s">
        <v>379</v>
      </c>
      <c r="B13" s="51">
        <v>2050404</v>
      </c>
    </row>
    <row r="14" spans="1:2">
      <c r="A14" s="53" t="s">
        <v>372</v>
      </c>
      <c r="B14" s="51">
        <v>2050701</v>
      </c>
    </row>
    <row r="15" spans="1:2">
      <c r="A15" s="53" t="s">
        <v>374</v>
      </c>
      <c r="B15" s="51">
        <v>2050702</v>
      </c>
    </row>
    <row r="16" spans="1:2">
      <c r="A16" s="53" t="s">
        <v>373</v>
      </c>
      <c r="B16" s="51">
        <v>2050799</v>
      </c>
    </row>
    <row r="17" spans="1:2">
      <c r="A17" s="53" t="s">
        <v>376</v>
      </c>
      <c r="B17" s="51">
        <v>2050801</v>
      </c>
    </row>
    <row r="18" spans="1:2">
      <c r="A18" s="53" t="s">
        <v>355</v>
      </c>
      <c r="B18" s="51">
        <v>2050803</v>
      </c>
    </row>
    <row r="19" spans="1:2">
      <c r="A19" s="53" t="s">
        <v>356</v>
      </c>
      <c r="B19" s="51">
        <v>2050903</v>
      </c>
    </row>
    <row r="20" spans="1:2">
      <c r="A20" s="53" t="s">
        <v>357</v>
      </c>
      <c r="B20" s="51">
        <v>2050904</v>
      </c>
    </row>
    <row r="21" spans="1:2">
      <c r="A21" s="53" t="s">
        <v>370</v>
      </c>
      <c r="B21" s="51">
        <v>2050905</v>
      </c>
    </row>
    <row r="22" spans="1:2">
      <c r="A22" s="53" t="s">
        <v>371</v>
      </c>
      <c r="B22" s="51">
        <v>2050999</v>
      </c>
    </row>
    <row r="23" spans="1:2">
      <c r="A23" s="53" t="s">
        <v>375</v>
      </c>
      <c r="B23" s="51">
        <v>2060702</v>
      </c>
    </row>
    <row r="24" spans="1:2">
      <c r="A24" s="53" t="s">
        <v>429</v>
      </c>
      <c r="B24" s="51">
        <v>2080501</v>
      </c>
    </row>
    <row r="25" spans="1:2">
      <c r="A25" s="53" t="s">
        <v>358</v>
      </c>
      <c r="B25" s="51">
        <v>2080502</v>
      </c>
    </row>
    <row r="26" spans="1:2">
      <c r="A26" s="53" t="s">
        <v>359</v>
      </c>
      <c r="B26" s="51">
        <v>2080505</v>
      </c>
    </row>
    <row r="27" spans="1:2">
      <c r="A27" s="53" t="s">
        <v>360</v>
      </c>
      <c r="B27" s="51">
        <v>2080506</v>
      </c>
    </row>
    <row r="28" spans="1:2">
      <c r="A28" s="53" t="s">
        <v>361</v>
      </c>
      <c r="B28" s="51">
        <v>2080801</v>
      </c>
    </row>
    <row r="29" spans="1:2">
      <c r="A29" s="53" t="s">
        <v>430</v>
      </c>
      <c r="B29" s="51">
        <v>2101101</v>
      </c>
    </row>
    <row r="30" spans="1:2">
      <c r="A30" s="53" t="s">
        <v>362</v>
      </c>
      <c r="B30" s="51">
        <v>2101102</v>
      </c>
    </row>
    <row r="31" spans="1:2">
      <c r="A31" s="53" t="s">
        <v>363</v>
      </c>
      <c r="B31" s="51">
        <v>2101199</v>
      </c>
    </row>
    <row r="32" spans="1:2">
      <c r="A32" s="53" t="s">
        <v>380</v>
      </c>
      <c r="B32" s="51">
        <v>2120399</v>
      </c>
    </row>
    <row r="33" spans="1:2">
      <c r="A33" s="53" t="s">
        <v>364</v>
      </c>
      <c r="B33" s="51">
        <v>2210201</v>
      </c>
    </row>
    <row r="34" spans="1:2">
      <c r="A34" s="53" t="s">
        <v>365</v>
      </c>
      <c r="B34" s="51">
        <v>2210202</v>
      </c>
    </row>
    <row r="35" spans="1:2">
      <c r="A35" s="53" t="s">
        <v>366</v>
      </c>
      <c r="B35" s="51">
        <v>2210203</v>
      </c>
    </row>
    <row r="36" spans="1:2">
      <c r="A36" s="53" t="s">
        <v>431</v>
      </c>
      <c r="B36" s="51">
        <v>2296003</v>
      </c>
    </row>
    <row r="37" spans="1:2">
      <c r="A37" s="53" t="s">
        <v>432</v>
      </c>
      <c r="B37" s="51">
        <v>2340201</v>
      </c>
    </row>
    <row r="38" spans="1:2">
      <c r="A38" s="53" t="s">
        <v>377</v>
      </c>
      <c r="B38" s="51">
        <v>2130506</v>
      </c>
    </row>
    <row r="39" spans="1:2">
      <c r="A39" s="53"/>
      <c r="B39" s="51"/>
    </row>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59" t="s">
        <v>179</v>
      </c>
      <c r="B10" s="59"/>
      <c r="C10" s="59"/>
      <c r="D10" s="59"/>
      <c r="E10" s="59"/>
      <c r="F10" s="59"/>
      <c r="G10" s="59"/>
      <c r="H10" s="59"/>
      <c r="I10" s="59"/>
      <c r="J10" s="59"/>
      <c r="K10" s="59"/>
      <c r="L10" s="59"/>
      <c r="M10" s="59"/>
      <c r="N10" s="59"/>
    </row>
    <row r="11" spans="1:14" ht="78" customHeight="1">
      <c r="A11" s="60" t="s">
        <v>436</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40" zoomScaleNormal="100" workbookViewId="0">
      <selection activeCell="A55" sqref="A55:XFD63"/>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306" customHeight="1">
      <c r="A4" s="66" t="s">
        <v>449</v>
      </c>
      <c r="B4" s="66"/>
      <c r="C4" s="66"/>
      <c r="D4" s="66"/>
      <c r="E4" s="66"/>
      <c r="F4" s="66"/>
      <c r="G4" s="66"/>
      <c r="H4" s="66"/>
      <c r="I4" s="66"/>
      <c r="J4" s="66"/>
      <c r="K4" s="66"/>
      <c r="L4" s="66"/>
      <c r="M4" s="66"/>
      <c r="N4" s="18"/>
    </row>
    <row r="5" spans="1:14" ht="18" customHeight="1">
      <c r="A5" s="7" t="s">
        <v>183</v>
      </c>
    </row>
    <row r="6" spans="1:14" ht="18" customHeight="1">
      <c r="A6" s="61" t="s">
        <v>267</v>
      </c>
      <c r="B6" s="61"/>
      <c r="C6" s="10">
        <v>72</v>
      </c>
      <c r="D6" s="10" t="s">
        <v>269</v>
      </c>
      <c r="E6" s="8">
        <f>_xlfn.IFNA(VLOOKUP(封面!B1,'2020决算导出'!A:C,3,FALSE),"")</f>
        <v>64</v>
      </c>
      <c r="F6" s="10" t="s">
        <v>270</v>
      </c>
      <c r="G6" s="10"/>
      <c r="H6" s="10"/>
      <c r="I6" s="10"/>
      <c r="J6" s="10"/>
      <c r="K6" s="10"/>
      <c r="L6" s="10"/>
      <c r="M6" s="10"/>
      <c r="N6" s="10"/>
    </row>
    <row r="7" spans="1:14" ht="18" customHeight="1">
      <c r="A7" s="6" t="s">
        <v>184</v>
      </c>
    </row>
    <row r="8" spans="1:14" ht="18" customHeight="1">
      <c r="A8" s="61" t="s">
        <v>185</v>
      </c>
      <c r="B8" s="61"/>
      <c r="C8" s="61"/>
      <c r="D8" s="13">
        <f>_xlfn.IFNA(VLOOKUP(封面!B1,'2020决算导出'!A:D,4,FALSE),"")</f>
        <v>28356539.059999999</v>
      </c>
      <c r="E8" s="7" t="s">
        <v>187</v>
      </c>
      <c r="F8" s="19" t="s">
        <v>271</v>
      </c>
      <c r="G8" s="29" t="str">
        <f>IF(ISNA(VLOOKUP(封面!B1,'2019决算导出'!A:C,3,FALSE)),"",IF(D8-VLOOKUP(封面!B1,'2019决算导出'!A:C,3,FALSE)&gt;0,"增加","减少"))</f>
        <v>增加</v>
      </c>
      <c r="H8" s="32">
        <f>IF(ISNA(VLOOKUP(封面!B1,'2019决算导出'!A:C,3,FALSE)),"",IF(D8-VLOOKUP(封面!B1,'2019决算导出'!A:C,3,FALSE)&gt;0,D8-VLOOKUP(封面!B1,'2019决算导出'!A:C,3,FALSE),VLOOKUP(封面!B1,'2019决算导出'!A:C,3,FALSE)-D8))</f>
        <v>2121645.9199999981</v>
      </c>
      <c r="I8" s="15" t="s">
        <v>187</v>
      </c>
      <c r="J8" s="29" t="str">
        <f>IF(ISNA(VLOOKUP(封面!B1,'2019决算导出'!A:C,3,FALSE)),"",IF(D8-VLOOKUP(封面!B1,'2019决算导出'!A:C,3,FALSE)&gt;0,"增长","下降"))</f>
        <v>增长</v>
      </c>
      <c r="K8" s="30">
        <f>IF(ISNA(VLOOKUP(封面!B1,'2019决算导出'!A:C,3,FALSE)),"",H8/VLOOKUP(封面!B1,'2019决算导出'!A:C,3,FALSE))</f>
        <v>8.0871147775523136E-2</v>
      </c>
      <c r="L8" s="7" t="s">
        <v>335</v>
      </c>
    </row>
    <row r="9" spans="1:14" ht="18" customHeight="1">
      <c r="A9" s="7" t="s">
        <v>188</v>
      </c>
      <c r="G9" s="31"/>
      <c r="H9" s="31"/>
      <c r="I9" s="31"/>
      <c r="J9" s="31"/>
      <c r="K9" s="31"/>
    </row>
    <row r="10" spans="1:14" ht="18" customHeight="1">
      <c r="A10" s="61" t="s">
        <v>189</v>
      </c>
      <c r="B10" s="61"/>
      <c r="C10" s="61"/>
      <c r="D10" s="13">
        <f>_xlfn.IFNA(VLOOKUP(封面!B1,'2020决算导出'!A:E,5,FALSE),"")</f>
        <v>28356539.059999999</v>
      </c>
      <c r="E10" s="7" t="s">
        <v>187</v>
      </c>
      <c r="F10" s="19" t="s">
        <v>271</v>
      </c>
      <c r="G10" s="29" t="str">
        <f>IF(ISNA(VLOOKUP(封面!B1,'2019决算导出'!A:D,4,FALSE)),"",IF(D10-VLOOKUP(封面!B1,'2019决算导出'!A:D,4,FALSE)&gt;0,"增加","减少"))</f>
        <v>增加</v>
      </c>
      <c r="H10" s="32">
        <f>IF(ISNA(VLOOKUP(封面!B1,'2019决算导出'!A:D,4,FALSE)),"",IF(D10-VLOOKUP(封面!B1,'2019决算导出'!A:D,4,FALSE)&gt;0,D10-VLOOKUP(封面!B1,'2019决算导出'!A:D,4,FALSE),VLOOKUP(封面!B1,'2019决算导出'!A:D,4,FALSE)-D10))</f>
        <v>2121673.1499999985</v>
      </c>
      <c r="I10" s="15" t="s">
        <v>187</v>
      </c>
      <c r="J10" s="29" t="str">
        <f>IF(ISNA(VLOOKUP(封面!B1,'2019决算导出'!A:D,4,FALSE)),"",IF(D10-VLOOKUP(封面!B1,'2019决算导出'!A:D,4,FALSE)&gt;0,"增长","下降"))</f>
        <v>增长</v>
      </c>
      <c r="K10" s="30">
        <f>IF(ISNA(VLOOKUP(封面!B1,'2019决算导出'!A:D,4,FALSE)),"",H10/VLOOKUP(封面!B1,'2019决算导出'!A:D,4,FALSE))</f>
        <v>8.0872269645993339E-2</v>
      </c>
      <c r="L10" s="7" t="s">
        <v>336</v>
      </c>
    </row>
    <row r="11" spans="1:14" ht="18" customHeight="1">
      <c r="A11" s="61" t="s">
        <v>190</v>
      </c>
      <c r="B11" s="61"/>
      <c r="C11" s="61"/>
      <c r="D11" s="13">
        <f>_xlfn.IFNA(VLOOKUP(封面!B1,'2020决算导出'!A:F,6,FALSE),"")</f>
        <v>28356539.059999999</v>
      </c>
      <c r="E11" s="7" t="s">
        <v>187</v>
      </c>
      <c r="F11" s="61" t="s">
        <v>191</v>
      </c>
      <c r="G11" s="61"/>
      <c r="H11" s="28">
        <f>D11/$D$10</f>
        <v>1</v>
      </c>
      <c r="I11" s="7" t="s">
        <v>337</v>
      </c>
    </row>
    <row r="12" spans="1:14" ht="18" customHeight="1">
      <c r="A12" s="7" t="s">
        <v>192</v>
      </c>
    </row>
    <row r="13" spans="1:14" ht="18" customHeight="1">
      <c r="A13" s="61" t="s">
        <v>193</v>
      </c>
      <c r="B13" s="61"/>
      <c r="C13" s="61"/>
      <c r="D13" s="13">
        <f>_xlfn.IFNA(VLOOKUP(封面!B1,'2020决算导出'!A:K,11,FALSE),"")</f>
        <v>28305167.809999999</v>
      </c>
      <c r="E13" s="7" t="s">
        <v>187</v>
      </c>
      <c r="F13" s="19" t="s">
        <v>271</v>
      </c>
      <c r="G13" s="29" t="str">
        <f>IF(ISNA(VLOOKUP(封面!B1,'2019决算导出'!A:E,5,FALSE)),"",IF(D13-VLOOKUP(封面!B1,'2019决算导出'!A:E,5,FALSE)&gt;0,"增加","减少"))</f>
        <v>增加</v>
      </c>
      <c r="H13" s="32">
        <f>IF(ISNA(VLOOKUP(封面!B1,'2019决算导出'!A:E,5,FALSE)),"",IF(D13-VLOOKUP(封面!B1,'2019决算导出'!A:E,5,FALSE)&gt;0,D13-VLOOKUP(封面!B1,'2019决算导出'!A:E,5,FALSE),VLOOKUP(封面!B1,'2019决算导出'!A:E,5,FALSE)-D13))</f>
        <v>2070274.6699999981</v>
      </c>
      <c r="I13" s="7" t="s">
        <v>187</v>
      </c>
      <c r="J13" s="29" t="str">
        <f>IF(ISNA(VLOOKUP(封面!B1,'2019决算导出'!A:E,5,FALSE)),"",IF(D13-VLOOKUP(封面!B1,'2019决算导出'!A:E,5,FALSE)&gt;0,"增长","下降"))</f>
        <v>增长</v>
      </c>
      <c r="K13" s="30">
        <f>IF(ISNA(VLOOKUP(封面!B1,'2019决算导出'!A:E,5,FALSE)),"",H13/VLOOKUP(封面!B1,'2019决算导出'!A:E,5,FALSE))</f>
        <v>7.8913020874610579E-2</v>
      </c>
      <c r="L13" s="7" t="s">
        <v>339</v>
      </c>
    </row>
    <row r="14" spans="1:14" ht="18" customHeight="1">
      <c r="A14" s="61" t="s">
        <v>194</v>
      </c>
      <c r="B14" s="61"/>
      <c r="C14" s="61"/>
      <c r="D14" s="13">
        <f>_xlfn.IFNA(VLOOKUP(封面!B1,'2020决算导出'!A:L,12,FALSE),"")</f>
        <v>26088109.059999999</v>
      </c>
      <c r="E14" s="7" t="s">
        <v>187</v>
      </c>
      <c r="F14" s="61" t="s">
        <v>195</v>
      </c>
      <c r="G14" s="61"/>
      <c r="H14" s="28">
        <f>D14/$D$13</f>
        <v>0.92167300455937484</v>
      </c>
      <c r="I14" s="7" t="s">
        <v>337</v>
      </c>
    </row>
    <row r="15" spans="1:14" ht="18" customHeight="1">
      <c r="A15" s="61" t="s">
        <v>196</v>
      </c>
      <c r="B15" s="61"/>
      <c r="C15" s="61"/>
      <c r="D15" s="13">
        <f>_xlfn.IFNA(VLOOKUP(封面!B1,'2020决算导出'!A:M,13,FALSE),"")</f>
        <v>2217058.75</v>
      </c>
      <c r="E15" s="7" t="s">
        <v>187</v>
      </c>
      <c r="F15" s="61" t="s">
        <v>195</v>
      </c>
      <c r="G15" s="61"/>
      <c r="H15" s="28">
        <f t="shared" ref="H15" si="0">D15/$D$13</f>
        <v>7.8326995440625158E-2</v>
      </c>
      <c r="I15" s="7" t="s">
        <v>337</v>
      </c>
    </row>
    <row r="16" spans="1:14" ht="18" customHeight="1">
      <c r="A16" s="6" t="s">
        <v>197</v>
      </c>
    </row>
    <row r="17" spans="1:13" ht="18" customHeight="1">
      <c r="A17" s="61" t="s">
        <v>198</v>
      </c>
      <c r="B17" s="61"/>
      <c r="C17" s="61"/>
      <c r="D17" s="61"/>
      <c r="E17" s="63">
        <f>_xlfn.IFNA(VLOOKUP(封面!B1,'2020决算导出'!A:O,15,FALSE),"")</f>
        <v>28356539.059999999</v>
      </c>
      <c r="F17" s="63"/>
      <c r="G17" s="14" t="s">
        <v>271</v>
      </c>
      <c r="H17" s="29" t="str">
        <f>IF(ISNA(VLOOKUP(封面!B1,'2019决算导出'!A:F,6,FALSE)),"",IF(E17-VLOOKUP(封面!B1,'2019决算导出'!A:F,6,FALSE)&gt;0,"增加","减少"))</f>
        <v>增加</v>
      </c>
      <c r="I17" s="32">
        <f>IF(ISNA(VLOOKUP(封面!B1,'2019决算导出'!A:F,6,FALSE)),"",IF(E17-VLOOKUP(封面!B1,'2019决算导出'!A:F,6,FALSE)&gt;0,E17-VLOOKUP(封面!B1,'2019决算导出'!A:F,6,FALSE),VLOOKUP(封面!B1,'2019决算导出'!A:F,6,FALSE)-E17))</f>
        <v>2121645.9199999981</v>
      </c>
      <c r="J17" s="7" t="s">
        <v>187</v>
      </c>
      <c r="K17" s="29" t="str">
        <f>IF(ISNA(VLOOKUP(封面!B1,'2019决算导出'!A:F,6,FALSE)),"",IF(E17-VLOOKUP(封面!B1,'2019决算导出'!A:F,6,FALSE)&gt;0,"增长","下降"))</f>
        <v>增长</v>
      </c>
      <c r="L17" s="30">
        <f>IF(ISNA(VLOOKUP(封面!B1,'2019决算导出'!A:F,6,FALSE)),"",I17/VLOOKUP(封面!B1,'2019决算导出'!A:F,6,FALSE))</f>
        <v>8.0871147775523136E-2</v>
      </c>
      <c r="M17" s="7" t="s">
        <v>335</v>
      </c>
    </row>
    <row r="18" spans="1:13" ht="63.6" customHeight="1">
      <c r="B18" s="62" t="s">
        <v>442</v>
      </c>
      <c r="C18" s="62"/>
      <c r="D18" s="62"/>
      <c r="E18" s="62"/>
      <c r="F18" s="62"/>
      <c r="G18" s="62"/>
      <c r="H18" s="62"/>
      <c r="I18" s="62"/>
      <c r="J18" s="62"/>
      <c r="K18" s="62"/>
      <c r="L18" s="62"/>
      <c r="M18" s="62"/>
    </row>
    <row r="19" spans="1:13" ht="18" customHeight="1">
      <c r="A19" s="6" t="s">
        <v>200</v>
      </c>
    </row>
    <row r="20" spans="1:13" ht="18" customHeight="1">
      <c r="A20" s="7" t="s">
        <v>201</v>
      </c>
    </row>
    <row r="21" spans="1:13" ht="18" customHeight="1">
      <c r="A21" s="61" t="s">
        <v>202</v>
      </c>
      <c r="B21" s="61"/>
      <c r="C21" s="61"/>
      <c r="D21" s="61"/>
      <c r="E21" s="61"/>
      <c r="F21" s="63">
        <f>_xlfn.IFNA(VLOOKUP(封面!B1,'2020决算导出'!A:P,16,FALSE),"")</f>
        <v>28305167.809999999</v>
      </c>
      <c r="G21" s="63"/>
      <c r="H21" s="7" t="s">
        <v>187</v>
      </c>
      <c r="I21" s="10" t="s">
        <v>203</v>
      </c>
      <c r="J21" s="10"/>
      <c r="K21" s="10"/>
      <c r="L21" s="10"/>
      <c r="M21" s="10"/>
    </row>
    <row r="22" spans="1:13" ht="18" customHeight="1">
      <c r="A22" s="61" t="s">
        <v>206</v>
      </c>
      <c r="B22" s="61"/>
      <c r="C22" s="61"/>
      <c r="D22" s="63">
        <f>_xlfn.IFNA(VLOOKUP(封面!B1,'2020决算导出'!A:Q,17,FALSE),"")</f>
        <v>20757097.329999998</v>
      </c>
      <c r="E22" s="63"/>
      <c r="F22" s="7" t="s">
        <v>187</v>
      </c>
      <c r="G22" s="64" t="s">
        <v>205</v>
      </c>
      <c r="H22" s="64"/>
      <c r="I22" s="28">
        <f>D22/$F$21</f>
        <v>0.73333242428849599</v>
      </c>
      <c r="J22" s="7" t="s">
        <v>337</v>
      </c>
      <c r="K22" s="9"/>
      <c r="L22" s="9"/>
      <c r="M22" s="9"/>
    </row>
    <row r="23" spans="1:13" ht="18" customHeight="1">
      <c r="A23" s="61" t="s">
        <v>204</v>
      </c>
      <c r="B23" s="61"/>
      <c r="C23" s="61"/>
      <c r="D23" s="63">
        <f>_xlfn.IFNA(VLOOKUP(封面!B1,'2020决算导出'!A:S,19,FALSE),"")</f>
        <v>2678021.1200000001</v>
      </c>
      <c r="E23" s="63"/>
      <c r="F23" s="7" t="s">
        <v>187</v>
      </c>
      <c r="G23" s="64" t="s">
        <v>205</v>
      </c>
      <c r="H23" s="64"/>
      <c r="I23" s="28">
        <f t="shared" ref="I23:I25" si="1">D23/$F$21</f>
        <v>9.461244455345981E-2</v>
      </c>
      <c r="J23" s="7" t="s">
        <v>337</v>
      </c>
    </row>
    <row r="24" spans="1:13" ht="18" customHeight="1">
      <c r="A24" s="61" t="s">
        <v>440</v>
      </c>
      <c r="B24" s="61"/>
      <c r="C24" s="61"/>
      <c r="D24" s="63">
        <f>_xlfn.IFNA(VLOOKUP(封面!B1,'2020决算导出'!A:T,20,FALSE),"")</f>
        <v>1447447.16</v>
      </c>
      <c r="E24" s="63"/>
      <c r="F24" s="7" t="s">
        <v>187</v>
      </c>
      <c r="G24" s="64" t="s">
        <v>205</v>
      </c>
      <c r="H24" s="64"/>
      <c r="I24" s="28">
        <f t="shared" si="1"/>
        <v>5.1137204687005174E-2</v>
      </c>
      <c r="J24" s="7" t="s">
        <v>337</v>
      </c>
    </row>
    <row r="25" spans="1:13" ht="18" customHeight="1">
      <c r="A25" s="61" t="s">
        <v>441</v>
      </c>
      <c r="B25" s="61"/>
      <c r="C25" s="61"/>
      <c r="D25" s="63">
        <f>_xlfn.IFNA(VLOOKUP(封面!B1,'2020决算导出'!A:W,23,FALSE),"")</f>
        <v>3422602.2</v>
      </c>
      <c r="E25" s="63"/>
      <c r="F25" s="7" t="s">
        <v>187</v>
      </c>
      <c r="G25" s="64" t="s">
        <v>205</v>
      </c>
      <c r="H25" s="64"/>
      <c r="I25" s="28">
        <f t="shared" si="1"/>
        <v>0.12091792647103901</v>
      </c>
      <c r="J25" s="7" t="s">
        <v>338</v>
      </c>
    </row>
    <row r="26" spans="1:13" ht="18" customHeight="1">
      <c r="A26" s="7" t="s">
        <v>207</v>
      </c>
    </row>
    <row r="27" spans="1:13" ht="18" customHeight="1">
      <c r="A27" s="65" t="s">
        <v>438</v>
      </c>
      <c r="B27" s="65"/>
      <c r="C27" s="65"/>
      <c r="D27" s="65"/>
      <c r="E27" s="63">
        <f>_xlfn.IFNA(VLOOKUP(封面!B1,一般公共预算财政拨款支出决算具体情况!A:C,3,FALSE),"")</f>
        <v>20757097.329999998</v>
      </c>
      <c r="F27" s="63"/>
      <c r="G27" s="7" t="s">
        <v>187</v>
      </c>
      <c r="H27" s="64" t="s">
        <v>208</v>
      </c>
      <c r="I27" s="64"/>
      <c r="J27" s="63">
        <f>_xlfn.IFNA(VLOOKUP(封面!B1,一般公共预算财政拨款支出决算具体情况!A:D,4,FALSE),"")</f>
        <v>16184280.640000001</v>
      </c>
      <c r="K27" s="63"/>
      <c r="L27" s="11" t="s">
        <v>186</v>
      </c>
    </row>
    <row r="28" spans="1:13" ht="18" customHeight="1">
      <c r="B28" s="14" t="str">
        <f>IF(E27&gt;J27,"增加","减少")</f>
        <v>增加</v>
      </c>
      <c r="C28" s="63">
        <f>ABS(E27-J27)</f>
        <v>4572816.6899999976</v>
      </c>
      <c r="D28" s="63"/>
      <c r="E28" s="7" t="s">
        <v>187</v>
      </c>
      <c r="F28" s="14" t="str">
        <f>IF(E27&gt;J27,"增长","下降")</f>
        <v>增长</v>
      </c>
      <c r="G28" s="33">
        <f>C28/J27</f>
        <v>0.28254679906489794</v>
      </c>
      <c r="H28" s="7" t="s">
        <v>338</v>
      </c>
      <c r="I28" s="11" t="s">
        <v>209</v>
      </c>
    </row>
    <row r="29" spans="1:13" ht="18" customHeight="1">
      <c r="A29" s="61" t="s">
        <v>210</v>
      </c>
      <c r="B29" s="61"/>
      <c r="C29" s="61"/>
      <c r="D29" s="61"/>
      <c r="E29" s="63">
        <f>_xlfn.IFNA(VLOOKUP(封面!B1,一般公共预算财政拨款支出决算具体情况!A:E,5,FALSE),"")</f>
        <v>19707787.329999998</v>
      </c>
      <c r="F29" s="63"/>
      <c r="G29" s="7" t="s">
        <v>187</v>
      </c>
      <c r="H29" s="64" t="s">
        <v>208</v>
      </c>
      <c r="I29" s="64"/>
      <c r="J29" s="63">
        <f>_xlfn.IFNA(VLOOKUP(封面!B1,一般公共预算财政拨款支出决算具体情况!A:F,6,FALSE),"")</f>
        <v>15083770.640000001</v>
      </c>
      <c r="K29" s="63"/>
      <c r="L29" s="11" t="s">
        <v>186</v>
      </c>
    </row>
    <row r="30" spans="1:13" ht="18" customHeight="1">
      <c r="A30" s="14"/>
      <c r="B30" s="14" t="str">
        <f>IF(E29&gt;J29,"增加","减少")</f>
        <v>增加</v>
      </c>
      <c r="C30" s="63">
        <f>ABS(E29-J29)</f>
        <v>4624016.6899999976</v>
      </c>
      <c r="D30" s="63"/>
      <c r="E30" s="7" t="s">
        <v>187</v>
      </c>
      <c r="F30" s="14" t="str">
        <f>IF(E29&gt;J29,"增长","下降")</f>
        <v>增长</v>
      </c>
      <c r="G30" s="33">
        <f>C30/J29</f>
        <v>0.30655575454971234</v>
      </c>
      <c r="H30" s="7" t="s">
        <v>338</v>
      </c>
    </row>
    <row r="31" spans="1:13" ht="36" customHeight="1">
      <c r="B31" s="66" t="s">
        <v>443</v>
      </c>
      <c r="C31" s="66"/>
      <c r="D31" s="66"/>
      <c r="E31" s="66"/>
      <c r="F31" s="66"/>
      <c r="G31" s="66"/>
      <c r="H31" s="66"/>
      <c r="I31" s="66"/>
      <c r="J31" s="66"/>
      <c r="K31" s="66"/>
      <c r="L31" s="66"/>
    </row>
    <row r="32" spans="1:13" ht="18" customHeight="1">
      <c r="A32" s="61" t="s">
        <v>211</v>
      </c>
      <c r="B32" s="61"/>
      <c r="C32" s="61"/>
      <c r="D32" s="61"/>
      <c r="E32" s="63">
        <f>_xlfn.IFNA(VLOOKUP(封面!B1,一般公共预算财政拨款支出决算具体情况!A:M,13,FALSE),"")</f>
        <v>0</v>
      </c>
      <c r="F32" s="63"/>
      <c r="G32" s="7" t="s">
        <v>187</v>
      </c>
      <c r="H32" s="64" t="s">
        <v>208</v>
      </c>
      <c r="I32" s="64"/>
      <c r="J32" s="63">
        <f>_xlfn.IFNA(VLOOKUP(封面!B1,一般公共预算财政拨款支出决算具体情况!A:N,14,FALSE),"")</f>
        <v>51200</v>
      </c>
      <c r="K32" s="63"/>
      <c r="L32" s="11" t="s">
        <v>186</v>
      </c>
    </row>
    <row r="33" spans="1:12" ht="18" customHeight="1">
      <c r="A33" s="14"/>
      <c r="B33" s="14" t="str">
        <f>IF(E32&gt;J32,"增加","减少")</f>
        <v>减少</v>
      </c>
      <c r="C33" s="63">
        <f>ABS(E32-J32)</f>
        <v>51200</v>
      </c>
      <c r="D33" s="63"/>
      <c r="E33" s="7" t="s">
        <v>187</v>
      </c>
      <c r="F33" s="14" t="str">
        <f>IF(E32&gt;J32,"增长","下降")</f>
        <v>下降</v>
      </c>
      <c r="G33" s="33">
        <f>C33/J32</f>
        <v>1</v>
      </c>
      <c r="H33" s="7" t="s">
        <v>338</v>
      </c>
    </row>
    <row r="34" spans="1:12" ht="36" customHeight="1">
      <c r="B34" s="66" t="s">
        <v>444</v>
      </c>
      <c r="C34" s="66"/>
      <c r="D34" s="66"/>
      <c r="E34" s="66"/>
      <c r="F34" s="66"/>
      <c r="G34" s="66"/>
      <c r="H34" s="66"/>
      <c r="I34" s="66"/>
      <c r="J34" s="66"/>
      <c r="K34" s="66"/>
      <c r="L34" s="66"/>
    </row>
    <row r="35" spans="1:12" ht="18" customHeight="1">
      <c r="A35" s="67" t="s">
        <v>212</v>
      </c>
      <c r="B35" s="67"/>
      <c r="C35" s="67"/>
      <c r="D35" s="67"/>
      <c r="E35" s="63">
        <f>_xlfn.IFNA(VLOOKUP(封面!B1,一般公共预算财政拨款支出决算具体情况!A:O,15,FALSE),"")</f>
        <v>1049310</v>
      </c>
      <c r="F35" s="63"/>
      <c r="G35" s="7" t="s">
        <v>187</v>
      </c>
      <c r="H35" s="64" t="s">
        <v>208</v>
      </c>
      <c r="I35" s="64"/>
      <c r="J35" s="63">
        <f>_xlfn.IFNA(VLOOKUP(封面!B1,一般公共预算财政拨款支出决算具体情况!A:P,16,FALSE),"")</f>
        <v>1049310</v>
      </c>
      <c r="K35" s="63"/>
      <c r="L35" s="11" t="s">
        <v>186</v>
      </c>
    </row>
    <row r="36" spans="1:12" ht="18" customHeight="1">
      <c r="A36" s="14"/>
      <c r="B36" s="14" t="str">
        <f>IF(E35&gt;J35,"增加","减少")</f>
        <v>减少</v>
      </c>
      <c r="C36" s="63">
        <f>ABS(E35-J35)</f>
        <v>0</v>
      </c>
      <c r="D36" s="63"/>
      <c r="E36" s="7" t="s">
        <v>187</v>
      </c>
      <c r="F36" s="14" t="str">
        <f>IF(E35&gt;J35,"增长","下降")</f>
        <v>下降</v>
      </c>
      <c r="G36" s="33">
        <f>C36/J35</f>
        <v>0</v>
      </c>
      <c r="H36" s="7" t="s">
        <v>338</v>
      </c>
    </row>
    <row r="37" spans="1:12" ht="36" customHeight="1">
      <c r="B37" s="66" t="s">
        <v>199</v>
      </c>
      <c r="C37" s="66"/>
      <c r="D37" s="66"/>
      <c r="E37" s="66"/>
      <c r="F37" s="66"/>
      <c r="G37" s="66"/>
      <c r="H37" s="66"/>
      <c r="I37" s="66"/>
      <c r="J37" s="66"/>
      <c r="K37" s="66"/>
      <c r="L37" s="66"/>
    </row>
    <row r="38" spans="1:12" ht="18" customHeight="1">
      <c r="A38" s="68" t="s">
        <v>450</v>
      </c>
      <c r="B38" s="68"/>
      <c r="C38" s="68"/>
      <c r="D38" s="68"/>
      <c r="E38" s="63">
        <f>_xlfn.IFNA(VLOOKUP(封面!B1,一般公共预算财政拨款支出决算具体情况!A:U,21,FALSE),"")</f>
        <v>2678021.1200000001</v>
      </c>
      <c r="F38" s="63"/>
      <c r="G38" s="7" t="s">
        <v>187</v>
      </c>
      <c r="H38" s="64" t="s">
        <v>208</v>
      </c>
      <c r="I38" s="64"/>
      <c r="J38" s="63">
        <f>_xlfn.IFNA(VLOOKUP(封面!B1,一般公共预算财政拨款支出决算具体情况!A:V,22,FALSE),"")</f>
        <v>2683143.6800000002</v>
      </c>
      <c r="K38" s="63"/>
      <c r="L38" s="11" t="s">
        <v>186</v>
      </c>
    </row>
    <row r="39" spans="1:12" ht="18" customHeight="1">
      <c r="B39" s="14" t="str">
        <f>IF(E38&gt;J38,"增加","减少")</f>
        <v>减少</v>
      </c>
      <c r="C39" s="63">
        <f>ABS(E38-J38)</f>
        <v>5122.5600000000559</v>
      </c>
      <c r="D39" s="63"/>
      <c r="E39" s="7" t="s">
        <v>187</v>
      </c>
      <c r="F39" s="14" t="str">
        <f>IF(E38&gt;J38,"增长","下降")</f>
        <v>下降</v>
      </c>
      <c r="G39" s="33">
        <f>C39/J38</f>
        <v>1.9091635077850379E-3</v>
      </c>
      <c r="H39" s="7" t="s">
        <v>338</v>
      </c>
      <c r="I39" s="11" t="s">
        <v>209</v>
      </c>
    </row>
    <row r="40" spans="1:12" ht="18" customHeight="1">
      <c r="A40" s="67" t="s">
        <v>213</v>
      </c>
      <c r="B40" s="67"/>
      <c r="C40" s="67"/>
      <c r="D40" s="67"/>
      <c r="E40" s="63">
        <f>_xlfn.IFNA(VLOOKUP(封面!B1,一般公共预算财政拨款支出决算具体情况!A:W,23,FALSE),"")</f>
        <v>2678021.1200000001</v>
      </c>
      <c r="F40" s="63"/>
      <c r="G40" s="7" t="s">
        <v>187</v>
      </c>
      <c r="H40" s="64" t="s">
        <v>208</v>
      </c>
      <c r="I40" s="64"/>
      <c r="J40" s="63">
        <f>_xlfn.IFNA(VLOOKUP(封面!B1,一般公共预算财政拨款支出决算具体情况!A:X,24,FALSE),"")</f>
        <v>2683143.6800000002</v>
      </c>
      <c r="K40" s="63"/>
      <c r="L40" s="11" t="s">
        <v>186</v>
      </c>
    </row>
    <row r="41" spans="1:12" ht="18" customHeight="1">
      <c r="A41" s="14"/>
      <c r="B41" s="14" t="str">
        <f>IF(E40&gt;J40,"增加","减少")</f>
        <v>减少</v>
      </c>
      <c r="C41" s="63">
        <f>ABS(E40-J40)</f>
        <v>5122.5600000000559</v>
      </c>
      <c r="D41" s="63"/>
      <c r="E41" s="7" t="s">
        <v>187</v>
      </c>
      <c r="F41" s="14" t="str">
        <f>IF(E40&gt;J40,"增长","下降")</f>
        <v>下降</v>
      </c>
      <c r="G41" s="33">
        <f>C41/J40</f>
        <v>1.9091635077850379E-3</v>
      </c>
      <c r="H41" s="7" t="s">
        <v>338</v>
      </c>
    </row>
    <row r="42" spans="1:12" ht="36" customHeight="1">
      <c r="B42" s="66" t="s">
        <v>445</v>
      </c>
      <c r="C42" s="66"/>
      <c r="D42" s="66"/>
      <c r="E42" s="66"/>
      <c r="F42" s="66"/>
      <c r="G42" s="66"/>
      <c r="H42" s="66"/>
      <c r="I42" s="66"/>
      <c r="J42" s="66"/>
      <c r="K42" s="66"/>
      <c r="L42" s="66"/>
    </row>
    <row r="43" spans="1:12" ht="18" customHeight="1">
      <c r="A43" s="68" t="s">
        <v>451</v>
      </c>
      <c r="B43" s="68"/>
      <c r="C43" s="68"/>
      <c r="D43" s="68"/>
      <c r="E43" s="63">
        <f>_xlfn.IFNA(VLOOKUP(封面!B1,一般公共预算财政拨款支出决算具体情况!A:AA,27,FALSE),"")</f>
        <v>1447447.16</v>
      </c>
      <c r="F43" s="63"/>
      <c r="G43" s="7" t="s">
        <v>187</v>
      </c>
      <c r="H43" s="64" t="s">
        <v>208</v>
      </c>
      <c r="I43" s="64"/>
      <c r="J43" s="63">
        <f>_xlfn.IFNA(VLOOKUP(封面!B1,一般公共预算财政拨款支出决算具体情况!A:AB,28,FALSE),"")</f>
        <v>1114045.6599999999</v>
      </c>
      <c r="K43" s="63"/>
      <c r="L43" s="11" t="s">
        <v>186</v>
      </c>
    </row>
    <row r="44" spans="1:12" ht="18" customHeight="1">
      <c r="B44" s="14" t="str">
        <f>IF(E43&gt;J43,"增加","减少")</f>
        <v>增加</v>
      </c>
      <c r="C44" s="63">
        <f>ABS(E43-J43)</f>
        <v>333401.5</v>
      </c>
      <c r="D44" s="63"/>
      <c r="E44" s="7" t="s">
        <v>187</v>
      </c>
      <c r="F44" s="14" t="str">
        <f>IF(E43&gt;J43,"增长","下降")</f>
        <v>增长</v>
      </c>
      <c r="G44" s="33">
        <f>C44/J43</f>
        <v>0.29927094729672032</v>
      </c>
      <c r="H44" s="7" t="s">
        <v>338</v>
      </c>
      <c r="I44" s="11" t="s">
        <v>209</v>
      </c>
    </row>
    <row r="45" spans="1:12" ht="18" customHeight="1">
      <c r="A45" s="67" t="s">
        <v>214</v>
      </c>
      <c r="B45" s="67"/>
      <c r="C45" s="67"/>
      <c r="D45" s="67"/>
      <c r="E45" s="63">
        <f>_xlfn.IFNA(VLOOKUP(封面!B1,一般公共预算财政拨款支出决算具体情况!A:AC,29,FALSE),"")</f>
        <v>1447447.16</v>
      </c>
      <c r="F45" s="63"/>
      <c r="G45" s="7" t="s">
        <v>187</v>
      </c>
      <c r="H45" s="64" t="s">
        <v>208</v>
      </c>
      <c r="I45" s="64"/>
      <c r="J45" s="63">
        <f>_xlfn.IFNA(VLOOKUP(封面!B1,一般公共预算财政拨款支出决算具体情况!A:AD,30,FALSE),"")</f>
        <v>1114045.6599999999</v>
      </c>
      <c r="K45" s="63"/>
      <c r="L45" s="11" t="s">
        <v>186</v>
      </c>
    </row>
    <row r="46" spans="1:12" ht="18" customHeight="1">
      <c r="A46" s="14"/>
      <c r="B46" s="14" t="str">
        <f>IF(E45&gt;J45,"增加","减少")</f>
        <v>增加</v>
      </c>
      <c r="C46" s="63">
        <f>ABS(E45-J45)</f>
        <v>333401.5</v>
      </c>
      <c r="D46" s="63"/>
      <c r="E46" s="7" t="s">
        <v>187</v>
      </c>
      <c r="F46" s="14" t="str">
        <f>IF(E45&gt;J45,"增长","下降")</f>
        <v>增长</v>
      </c>
      <c r="G46" s="33">
        <f>C46/J45</f>
        <v>0.29927094729672032</v>
      </c>
      <c r="H46" s="7" t="s">
        <v>338</v>
      </c>
    </row>
    <row r="47" spans="1:12" ht="36" customHeight="1">
      <c r="B47" s="66" t="s">
        <v>446</v>
      </c>
      <c r="C47" s="66"/>
      <c r="D47" s="66"/>
      <c r="E47" s="66"/>
      <c r="F47" s="66"/>
      <c r="G47" s="66"/>
      <c r="H47" s="66"/>
      <c r="I47" s="66"/>
      <c r="J47" s="66"/>
      <c r="K47" s="66"/>
      <c r="L47" s="66"/>
    </row>
    <row r="48" spans="1:12" ht="18" customHeight="1">
      <c r="A48" s="68" t="s">
        <v>452</v>
      </c>
      <c r="B48" s="68"/>
      <c r="C48" s="68"/>
      <c r="D48" s="68"/>
      <c r="E48" s="63">
        <f>_xlfn.IFNA(VLOOKUP(封面!B1,一般公共预算财政拨款支出决算具体情况!A:AM,39,FALSE),"")</f>
        <v>3422602.2</v>
      </c>
      <c r="F48" s="63"/>
      <c r="G48" s="7" t="s">
        <v>187</v>
      </c>
      <c r="H48" s="64" t="s">
        <v>208</v>
      </c>
      <c r="I48" s="64"/>
      <c r="J48" s="63">
        <f>_xlfn.IFNA(VLOOKUP(封面!B1,一般公共预算财政拨款支出决算具体情况!A:AN,40,FALSE),"")</f>
        <v>3061313.04</v>
      </c>
      <c r="K48" s="63"/>
      <c r="L48" s="11" t="s">
        <v>186</v>
      </c>
    </row>
    <row r="49" spans="1:13" ht="18" customHeight="1">
      <c r="B49" s="14" t="str">
        <f>IF(E48&gt;J48,"增加","减少")</f>
        <v>增加</v>
      </c>
      <c r="C49" s="63">
        <f>ABS(E48-J48)</f>
        <v>361289.16000000015</v>
      </c>
      <c r="D49" s="63"/>
      <c r="E49" s="7" t="s">
        <v>187</v>
      </c>
      <c r="F49" s="14" t="str">
        <f>IF(E48&gt;J48,"增长","下降")</f>
        <v>增长</v>
      </c>
      <c r="G49" s="33">
        <f>C49/J48</f>
        <v>0.11801771177246223</v>
      </c>
      <c r="H49" s="7" t="s">
        <v>338</v>
      </c>
      <c r="I49" s="11" t="s">
        <v>209</v>
      </c>
    </row>
    <row r="50" spans="1:13" ht="18" customHeight="1">
      <c r="A50" s="67" t="s">
        <v>215</v>
      </c>
      <c r="B50" s="67"/>
      <c r="C50" s="67"/>
      <c r="D50" s="67"/>
      <c r="E50" s="63">
        <f>_xlfn.IFNA(VLOOKUP(封面!B1,一般公共预算财政拨款支出决算具体情况!A:AO,41,FALSE),"")</f>
        <v>3422602.2</v>
      </c>
      <c r="F50" s="63"/>
      <c r="G50" s="7" t="s">
        <v>187</v>
      </c>
      <c r="H50" s="64" t="s">
        <v>208</v>
      </c>
      <c r="I50" s="64"/>
      <c r="J50" s="63">
        <f>_xlfn.IFNA(VLOOKUP(封面!B1,一般公共预算财政拨款支出决算具体情况!A:AP,42,FALSE),"")</f>
        <v>3061313.04</v>
      </c>
      <c r="K50" s="63"/>
      <c r="L50" s="11" t="s">
        <v>186</v>
      </c>
    </row>
    <row r="51" spans="1:13" ht="18" customHeight="1">
      <c r="A51" s="14"/>
      <c r="B51" s="14" t="str">
        <f>IF(E50&gt;J50,"增加","减少")</f>
        <v>增加</v>
      </c>
      <c r="C51" s="63">
        <f>ABS(E50-J50)</f>
        <v>361289.16000000015</v>
      </c>
      <c r="D51" s="63"/>
      <c r="E51" s="7" t="s">
        <v>187</v>
      </c>
      <c r="F51" s="14" t="str">
        <f>IF(E50&gt;J50,"增长","下降")</f>
        <v>增长</v>
      </c>
      <c r="G51" s="33">
        <f>C51/J50</f>
        <v>0.11801771177246223</v>
      </c>
      <c r="H51" s="7" t="s">
        <v>338</v>
      </c>
    </row>
    <row r="52" spans="1:13" ht="36" customHeight="1">
      <c r="B52" s="66" t="s">
        <v>447</v>
      </c>
      <c r="C52" s="66"/>
      <c r="D52" s="66"/>
      <c r="E52" s="66"/>
      <c r="F52" s="66"/>
      <c r="G52" s="66"/>
      <c r="H52" s="66"/>
      <c r="I52" s="66"/>
      <c r="J52" s="66"/>
      <c r="K52" s="66"/>
      <c r="L52" s="66"/>
    </row>
    <row r="53" spans="1:13" ht="18" customHeight="1">
      <c r="A53" s="6" t="s">
        <v>216</v>
      </c>
    </row>
    <row r="54" spans="1:13" ht="18" customHeight="1">
      <c r="A54" s="7" t="str">
        <f>IF(_xlfn.IFNA(VLOOKUP(封面!B1,'2020决算导出'!A:X,24,FALSE),"")=0,"本年度无此项支出。","")</f>
        <v>本年度无此项支出。</v>
      </c>
    </row>
    <row r="55" spans="1:13" ht="18" customHeight="1">
      <c r="A55" s="6" t="s">
        <v>217</v>
      </c>
    </row>
    <row r="56" spans="1:13" ht="18" customHeight="1">
      <c r="A56" s="7" t="s">
        <v>218</v>
      </c>
    </row>
    <row r="57" spans="1:13" ht="18" customHeight="1">
      <c r="A57" s="6" t="s">
        <v>219</v>
      </c>
    </row>
    <row r="58" spans="1:13" ht="18" customHeight="1">
      <c r="A58" s="7" t="s">
        <v>220</v>
      </c>
      <c r="G58" s="63">
        <f>_xlfn.IFNA(VLOOKUP(封面!B1,'2020决算导出'!A:AA,27,FALSE),"")</f>
        <v>26088109.059999999</v>
      </c>
      <c r="H58" s="63"/>
      <c r="I58" s="11" t="s">
        <v>187</v>
      </c>
    </row>
    <row r="59" spans="1:13" ht="130.15" customHeight="1">
      <c r="A59" s="66" t="s">
        <v>221</v>
      </c>
      <c r="B59" s="66"/>
      <c r="C59" s="66"/>
      <c r="D59" s="66"/>
      <c r="E59" s="66"/>
      <c r="F59" s="66"/>
      <c r="G59" s="66"/>
      <c r="H59" s="66"/>
      <c r="I59" s="66"/>
      <c r="J59" s="66"/>
      <c r="K59" s="66"/>
      <c r="L59" s="66"/>
      <c r="M59" s="66"/>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G58:H58"/>
    <mergeCell ref="A59:M59"/>
    <mergeCell ref="A4:M4"/>
    <mergeCell ref="B52:L52"/>
    <mergeCell ref="C49:D49"/>
    <mergeCell ref="A50:D50"/>
    <mergeCell ref="E50:F50"/>
    <mergeCell ref="B42:L42"/>
    <mergeCell ref="H50:I50"/>
    <mergeCell ref="J50:K50"/>
    <mergeCell ref="C51:D51"/>
    <mergeCell ref="A48:D48"/>
    <mergeCell ref="E48:F48"/>
    <mergeCell ref="H48:I48"/>
    <mergeCell ref="J48:K48"/>
    <mergeCell ref="B47:L47"/>
    <mergeCell ref="A43:D43"/>
    <mergeCell ref="E43:F43"/>
    <mergeCell ref="H43:I43"/>
    <mergeCell ref="J43:K43"/>
    <mergeCell ref="C44:D44"/>
    <mergeCell ref="A45:D45"/>
    <mergeCell ref="E45:F45"/>
    <mergeCell ref="H45:I45"/>
    <mergeCell ref="J45:K45"/>
    <mergeCell ref="C46:D46"/>
    <mergeCell ref="A40:D40"/>
    <mergeCell ref="E40:F40"/>
    <mergeCell ref="H40:I40"/>
    <mergeCell ref="J40:K40"/>
    <mergeCell ref="C41:D41"/>
    <mergeCell ref="A38:D38"/>
    <mergeCell ref="E38:F38"/>
    <mergeCell ref="H38:I38"/>
    <mergeCell ref="J38:K38"/>
    <mergeCell ref="C39:D39"/>
    <mergeCell ref="B37:L37"/>
    <mergeCell ref="C33:D33"/>
    <mergeCell ref="B34:L34"/>
    <mergeCell ref="A35:D35"/>
    <mergeCell ref="E35:F35"/>
    <mergeCell ref="H35:I35"/>
    <mergeCell ref="J35:K35"/>
    <mergeCell ref="A32:D32"/>
    <mergeCell ref="E32:F32"/>
    <mergeCell ref="H32:I32"/>
    <mergeCell ref="J32:K32"/>
    <mergeCell ref="C36:D36"/>
    <mergeCell ref="B31:L31"/>
    <mergeCell ref="C28:D28"/>
    <mergeCell ref="C30:D30"/>
    <mergeCell ref="A29:D29"/>
    <mergeCell ref="E29:F29"/>
    <mergeCell ref="H29:I29"/>
    <mergeCell ref="J29:K29"/>
    <mergeCell ref="A27:D27"/>
    <mergeCell ref="E27:F27"/>
    <mergeCell ref="H27:I27"/>
    <mergeCell ref="J27:K27"/>
    <mergeCell ref="A25:C25"/>
    <mergeCell ref="D25:E25"/>
    <mergeCell ref="G25:H25"/>
    <mergeCell ref="A24:C24"/>
    <mergeCell ref="D24:E24"/>
    <mergeCell ref="G24:H24"/>
    <mergeCell ref="G23:H23"/>
    <mergeCell ref="D22:E22"/>
    <mergeCell ref="G22:H22"/>
    <mergeCell ref="A23:C23"/>
    <mergeCell ref="A22:C22"/>
    <mergeCell ref="D23:E23"/>
    <mergeCell ref="A21:E21"/>
    <mergeCell ref="F21:G21"/>
    <mergeCell ref="A15:C15"/>
    <mergeCell ref="F15:G15"/>
    <mergeCell ref="A17:D17"/>
    <mergeCell ref="E17:F17"/>
    <mergeCell ref="A13:C13"/>
    <mergeCell ref="A1:M1"/>
    <mergeCell ref="A14:C14"/>
    <mergeCell ref="F14:G14"/>
    <mergeCell ref="B18:M18"/>
    <mergeCell ref="A10:C10"/>
    <mergeCell ref="A11:C11"/>
    <mergeCell ref="F11:G11"/>
    <mergeCell ref="A8:C8"/>
    <mergeCell ref="A6:B6"/>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22" workbookViewId="0">
      <selection activeCell="A13" sqref="A13:N13"/>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59" t="s">
        <v>265</v>
      </c>
      <c r="B1" s="59"/>
      <c r="C1" s="59"/>
      <c r="D1" s="59"/>
      <c r="E1" s="59"/>
      <c r="F1" s="59"/>
      <c r="G1" s="59"/>
      <c r="H1" s="59"/>
      <c r="I1" s="59"/>
      <c r="J1" s="59"/>
      <c r="K1" s="59"/>
      <c r="L1" s="59"/>
      <c r="M1" s="59"/>
      <c r="N1" s="59"/>
    </row>
    <row r="2" spans="1:14" ht="18" customHeight="1">
      <c r="A2" s="6" t="s">
        <v>222</v>
      </c>
    </row>
    <row r="3" spans="1:14" ht="18" customHeight="1">
      <c r="A3" s="7" t="s">
        <v>223</v>
      </c>
      <c r="F3" s="63">
        <f>_xlfn.IFNA(VLOOKUP(封面!B1,'2020决算导出'!A:AB,28,FALSE),"")</f>
        <v>8191.06</v>
      </c>
      <c r="G3" s="63"/>
      <c r="H3" s="7" t="s">
        <v>187</v>
      </c>
      <c r="I3" s="7" t="s">
        <v>224</v>
      </c>
    </row>
    <row r="4" spans="1:14" ht="18" customHeight="1">
      <c r="A4" s="70">
        <f>_xlfn.IFNA(VLOOKUP(封面!B1,'2020决算导出'!A:AC,29,FALSE),"")</f>
        <v>27000</v>
      </c>
      <c r="B4" s="70"/>
      <c r="C4" s="7" t="s">
        <v>186</v>
      </c>
      <c r="D4" s="29" t="str">
        <f>IF(F3&gt;A4,"增加","减少")</f>
        <v>减少</v>
      </c>
      <c r="E4" s="70">
        <f>ABS(F3-A4)</f>
        <v>18808.939999999999</v>
      </c>
      <c r="F4" s="70"/>
      <c r="G4" s="7" t="s">
        <v>226</v>
      </c>
    </row>
    <row r="5" spans="1:14" ht="18" customHeight="1">
      <c r="A5" s="7" t="s">
        <v>227</v>
      </c>
    </row>
    <row r="6" spans="1:14" ht="18" customHeight="1">
      <c r="A6" s="55" t="s">
        <v>437</v>
      </c>
      <c r="B6" s="18"/>
      <c r="C6" s="18"/>
      <c r="D6" s="18"/>
      <c r="E6" s="18"/>
      <c r="F6" s="18"/>
      <c r="G6" s="18"/>
      <c r="H6" s="18"/>
      <c r="I6" s="18"/>
      <c r="J6" s="18"/>
      <c r="K6" s="18"/>
      <c r="L6" s="18"/>
      <c r="M6" s="18"/>
      <c r="N6" s="18"/>
    </row>
    <row r="7" spans="1:14" ht="18" customHeight="1">
      <c r="A7" s="7" t="s">
        <v>229</v>
      </c>
    </row>
    <row r="8" spans="1:14" ht="39" customHeight="1">
      <c r="A8" s="69" t="s">
        <v>439</v>
      </c>
      <c r="B8" s="69"/>
      <c r="C8" s="69"/>
      <c r="D8" s="69"/>
      <c r="E8" s="69"/>
      <c r="F8" s="69"/>
      <c r="G8" s="69"/>
      <c r="H8" s="69"/>
      <c r="I8" s="69"/>
      <c r="J8" s="69"/>
      <c r="K8" s="69"/>
      <c r="L8" s="69"/>
      <c r="M8" s="69"/>
      <c r="N8" s="69"/>
    </row>
    <row r="9" spans="1:14" ht="18" customHeight="1">
      <c r="A9" s="7" t="s">
        <v>230</v>
      </c>
    </row>
    <row r="10" spans="1:14" ht="18" customHeight="1">
      <c r="A10" s="61" t="s">
        <v>228</v>
      </c>
      <c r="B10" s="61"/>
      <c r="C10" s="34">
        <f>_xlfn.IFNA(VLOOKUP(封面!B1,'2020决算导出'!A:AI,35,FALSE),"")</f>
        <v>8191.06</v>
      </c>
      <c r="D10" s="7" t="s">
        <v>187</v>
      </c>
      <c r="E10" s="61" t="s">
        <v>231</v>
      </c>
      <c r="F10" s="61"/>
      <c r="G10" s="61"/>
      <c r="H10" s="70">
        <f>_xlfn.IFNA(VLOOKUP(封面!B1,'2020决算导出'!A:AJ,36,FALSE),"")</f>
        <v>27000</v>
      </c>
      <c r="I10" s="70"/>
      <c r="J10" s="15" t="s">
        <v>186</v>
      </c>
      <c r="K10" s="29" t="str">
        <f>IF(C10&gt;H10,"增加","减少")</f>
        <v>减少</v>
      </c>
      <c r="L10" s="70">
        <f>ABS(C10-H10)</f>
        <v>18808.939999999999</v>
      </c>
      <c r="M10" s="70"/>
      <c r="N10" s="7" t="s">
        <v>225</v>
      </c>
    </row>
    <row r="11" spans="1:14" ht="18" customHeight="1">
      <c r="A11" s="61" t="s">
        <v>232</v>
      </c>
      <c r="B11" s="61"/>
      <c r="C11" s="61"/>
      <c r="D11" s="61"/>
      <c r="E11" s="61"/>
      <c r="F11" s="70">
        <f>_xlfn.IFNA(VLOOKUP(封面!B1,'2020决算导出'!A:AK,37,FALSE),"")</f>
        <v>0</v>
      </c>
      <c r="G11" s="70"/>
      <c r="H11" s="16" t="s">
        <v>187</v>
      </c>
      <c r="I11" s="61" t="s">
        <v>231</v>
      </c>
      <c r="J11" s="61"/>
      <c r="K11" s="61"/>
      <c r="L11" s="70">
        <f>_xlfn.IFNA(VLOOKUP(封面!B1,'2020决算导出'!A:AL,38,FALSE),"")</f>
        <v>0</v>
      </c>
      <c r="M11" s="70"/>
      <c r="N11" s="7" t="s">
        <v>186</v>
      </c>
    </row>
    <row r="12" spans="1:14" ht="18" customHeight="1">
      <c r="A12" s="14" t="str">
        <f>IF(F11&gt;L11,"增加","减少")</f>
        <v>减少</v>
      </c>
      <c r="B12" s="70">
        <f>ABS(F11-L11)</f>
        <v>0</v>
      </c>
      <c r="C12" s="70"/>
      <c r="D12" s="7" t="s">
        <v>225</v>
      </c>
      <c r="H12" s="70"/>
      <c r="I12" s="70"/>
      <c r="J12" s="15"/>
    </row>
    <row r="13" spans="1:14" ht="36" customHeight="1">
      <c r="A13" s="66" t="s">
        <v>453</v>
      </c>
      <c r="B13" s="66"/>
      <c r="C13" s="66"/>
      <c r="D13" s="66"/>
      <c r="E13" s="66"/>
      <c r="F13" s="66"/>
      <c r="G13" s="66"/>
      <c r="H13" s="66"/>
      <c r="I13" s="66"/>
      <c r="J13" s="66"/>
      <c r="K13" s="66"/>
      <c r="L13" s="66"/>
      <c r="M13" s="66"/>
      <c r="N13" s="66"/>
    </row>
    <row r="14" spans="1:14" ht="18" customHeight="1">
      <c r="A14" s="61" t="s">
        <v>233</v>
      </c>
      <c r="B14" s="61"/>
      <c r="C14" s="61"/>
      <c r="D14" s="8">
        <f>_xlfn.IFNA(VLOOKUP(封面!B1,'2020决算导出'!A:AM,39,FALSE),"")</f>
        <v>0</v>
      </c>
      <c r="E14" s="7" t="s">
        <v>234</v>
      </c>
      <c r="F14" s="61" t="s">
        <v>235</v>
      </c>
      <c r="G14" s="61"/>
      <c r="H14" s="70">
        <f>IF(D14=0,0,F11/D14)</f>
        <v>0</v>
      </c>
      <c r="I14" s="70"/>
      <c r="J14" s="7" t="s">
        <v>225</v>
      </c>
    </row>
    <row r="15" spans="1:14" ht="18" customHeight="1">
      <c r="A15" s="64" t="s">
        <v>236</v>
      </c>
      <c r="B15" s="64"/>
      <c r="C15" s="64"/>
      <c r="D15" s="64"/>
      <c r="E15" s="64"/>
      <c r="F15" s="70">
        <f>_xlfn.IFNA(VLOOKUP(封面!B1,'2020决算导出'!A:AO,41,FALSE),"")</f>
        <v>8191.06</v>
      </c>
      <c r="G15" s="70" t="s">
        <v>187</v>
      </c>
      <c r="H15" s="7" t="s">
        <v>187</v>
      </c>
      <c r="I15" s="7" t="s">
        <v>231</v>
      </c>
      <c r="L15" s="70">
        <f>_xlfn.IFNA(VLOOKUP(封面!B1,'2020决算导出'!A:AP,42,FALSE),"")</f>
        <v>27000</v>
      </c>
      <c r="M15" s="70" t="s">
        <v>187</v>
      </c>
      <c r="N15" s="7" t="s">
        <v>187</v>
      </c>
    </row>
    <row r="16" spans="1:14" ht="18" customHeight="1">
      <c r="A16" s="14" t="str">
        <f>IF(F15&gt;L15,"增加","减少")</f>
        <v>减少</v>
      </c>
      <c r="B16" s="70">
        <f>ABS(F15-L15)</f>
        <v>18808.939999999999</v>
      </c>
      <c r="C16" s="70"/>
      <c r="D16" s="7" t="s">
        <v>225</v>
      </c>
    </row>
    <row r="17" spans="1:14" ht="36" customHeight="1">
      <c r="A17" s="66" t="s">
        <v>237</v>
      </c>
      <c r="B17" s="66"/>
      <c r="C17" s="66"/>
      <c r="D17" s="66"/>
      <c r="E17" s="66"/>
      <c r="F17" s="66"/>
      <c r="G17" s="66"/>
      <c r="H17" s="66"/>
      <c r="I17" s="66"/>
      <c r="J17" s="66"/>
      <c r="K17" s="66"/>
      <c r="L17" s="66"/>
      <c r="M17" s="66"/>
      <c r="N17" s="66"/>
    </row>
    <row r="18" spans="1:14" ht="18" customHeight="1">
      <c r="A18" s="61" t="s">
        <v>238</v>
      </c>
      <c r="B18" s="61"/>
      <c r="C18" s="61"/>
      <c r="D18" s="61"/>
      <c r="E18" s="61"/>
      <c r="F18" s="61"/>
      <c r="G18" s="70">
        <f>_xlfn.IFNA(VLOOKUP(封面!B1,'2020决算导出'!A:AQ,43,FALSE),"")</f>
        <v>2000</v>
      </c>
      <c r="H18" s="70" t="s">
        <v>187</v>
      </c>
      <c r="I18" s="7" t="s">
        <v>187</v>
      </c>
      <c r="J18" s="7" t="s">
        <v>239</v>
      </c>
      <c r="L18" s="70">
        <f>_xlfn.IFNA(VLOOKUP(封面!B1,'2020决算导出'!A:AR,44,FALSE),"")</f>
        <v>0</v>
      </c>
      <c r="M18" s="70" t="s">
        <v>187</v>
      </c>
      <c r="N18" s="7" t="s">
        <v>187</v>
      </c>
    </row>
    <row r="19" spans="1:14" ht="18" customHeight="1">
      <c r="A19" s="61" t="s">
        <v>240</v>
      </c>
      <c r="B19" s="61"/>
      <c r="C19" s="70">
        <f>_xlfn.IFNA(VLOOKUP(封面!B1,'2020决算导出'!A:AS,45,FALSE),"")</f>
        <v>6191.06</v>
      </c>
      <c r="D19" s="70" t="s">
        <v>187</v>
      </c>
      <c r="E19" s="7" t="s">
        <v>187</v>
      </c>
      <c r="F19" s="61" t="s">
        <v>241</v>
      </c>
      <c r="G19" s="61"/>
      <c r="H19" s="61"/>
      <c r="I19" s="70">
        <f>_xlfn.IFNA(VLOOKUP(封面!B1,'2020决算导出'!A:AT,46,FALSE),"")</f>
        <v>0</v>
      </c>
      <c r="J19" s="70" t="s">
        <v>187</v>
      </c>
      <c r="K19" s="7" t="s">
        <v>225</v>
      </c>
    </row>
    <row r="20" spans="1:14" ht="18" customHeight="1">
      <c r="A20" s="61" t="s">
        <v>242</v>
      </c>
      <c r="B20" s="61"/>
      <c r="C20" s="61"/>
      <c r="D20" s="8">
        <f>_xlfn.IFNA(VLOOKUP(封面!B1,'2020决算导出'!A:AU,47,FALSE),"")</f>
        <v>1</v>
      </c>
      <c r="E20" s="65" t="s">
        <v>433</v>
      </c>
      <c r="F20" s="65"/>
      <c r="G20" s="65"/>
      <c r="H20" s="65"/>
      <c r="I20" s="65"/>
      <c r="J20" s="65"/>
      <c r="K20" s="65"/>
      <c r="L20" s="65"/>
      <c r="M20" s="54">
        <f>F15/D20</f>
        <v>8191.06</v>
      </c>
      <c r="N20" s="7" t="s">
        <v>225</v>
      </c>
    </row>
    <row r="21" spans="1:14" ht="18" customHeight="1">
      <c r="A21" s="6" t="s">
        <v>243</v>
      </c>
    </row>
    <row r="22" spans="1:14" ht="18" customHeight="1">
      <c r="A22" s="7" t="s">
        <v>244</v>
      </c>
    </row>
    <row r="23" spans="1:14" ht="18" customHeight="1">
      <c r="A23" s="6" t="s">
        <v>245</v>
      </c>
    </row>
    <row r="24" spans="1:14" ht="18" customHeight="1">
      <c r="A24" s="61" t="s">
        <v>246</v>
      </c>
      <c r="B24" s="61"/>
      <c r="C24" s="61"/>
      <c r="D24" s="61"/>
      <c r="E24" s="63">
        <f>_xlfn.IFNA(VLOOKUP(封面!B1,'2020决算导出'!A:AW,49,FALSE),"")</f>
        <v>288640</v>
      </c>
      <c r="F24" s="63"/>
      <c r="G24" s="7" t="s">
        <v>187</v>
      </c>
      <c r="H24" s="61" t="s">
        <v>247</v>
      </c>
      <c r="I24" s="61"/>
      <c r="J24" s="61"/>
      <c r="K24" s="61"/>
      <c r="L24" s="63">
        <f>_xlfn.IFNA(VLOOKUP(封面!B1,'2020决算导出'!A:AX,50,FALSE),"")</f>
        <v>112360</v>
      </c>
      <c r="M24" s="63" t="s">
        <v>187</v>
      </c>
      <c r="N24" s="7" t="s">
        <v>187</v>
      </c>
    </row>
    <row r="25" spans="1:14" ht="18" customHeight="1">
      <c r="A25" s="61" t="s">
        <v>248</v>
      </c>
      <c r="B25" s="61"/>
      <c r="C25" s="61"/>
      <c r="D25" s="63">
        <f>_xlfn.IFNA(VLOOKUP(封面!B1,'2020决算导出'!A:AY,51,FALSE),"")</f>
        <v>0</v>
      </c>
      <c r="E25" s="63" t="s">
        <v>187</v>
      </c>
      <c r="F25" s="7" t="s">
        <v>187</v>
      </c>
      <c r="G25" s="61" t="s">
        <v>249</v>
      </c>
      <c r="H25" s="61"/>
      <c r="I25" s="61"/>
      <c r="J25" s="63">
        <f>_xlfn.IFNA(VLOOKUP(封面!B1,'2020决算导出'!A:AZ,52,FALSE),"")</f>
        <v>176280</v>
      </c>
      <c r="K25" s="63" t="s">
        <v>187</v>
      </c>
      <c r="L25" s="7" t="s">
        <v>225</v>
      </c>
    </row>
    <row r="26" spans="1:14" ht="18" customHeight="1">
      <c r="A26" s="61" t="s">
        <v>250</v>
      </c>
      <c r="B26" s="61"/>
      <c r="C26" s="61"/>
      <c r="D26" s="61"/>
      <c r="E26" s="63">
        <f>_xlfn.IFNA(VLOOKUP(封面!B1,'2020决算导出'!A:BA,53,FALSE),"")</f>
        <v>77500</v>
      </c>
      <c r="F26" s="63" t="s">
        <v>187</v>
      </c>
      <c r="G26" s="7" t="s">
        <v>187</v>
      </c>
      <c r="H26" s="64" t="s">
        <v>251</v>
      </c>
      <c r="I26" s="64"/>
      <c r="J26" s="64"/>
      <c r="K26" s="28">
        <f>E26/$E$24</f>
        <v>0.26850055432372505</v>
      </c>
      <c r="L26" s="17" t="s">
        <v>336</v>
      </c>
      <c r="M26" s="7" t="s">
        <v>434</v>
      </c>
    </row>
    <row r="27" spans="1:14" ht="18" customHeight="1">
      <c r="A27" s="61" t="s">
        <v>252</v>
      </c>
      <c r="B27" s="61"/>
      <c r="C27" s="61"/>
      <c r="D27" s="61"/>
      <c r="E27" s="63">
        <f>_xlfn.IFNA(VLOOKUP(封面!B1,'2020决算导出'!A:BB,54,FALSE),"")</f>
        <v>77500</v>
      </c>
      <c r="F27" s="63" t="s">
        <v>187</v>
      </c>
      <c r="G27" s="7" t="s">
        <v>187</v>
      </c>
      <c r="H27" s="64" t="s">
        <v>251</v>
      </c>
      <c r="I27" s="64"/>
      <c r="J27" s="64"/>
      <c r="K27" s="28">
        <f>E27/$E$24</f>
        <v>0.26850055432372505</v>
      </c>
      <c r="L27" s="17" t="s">
        <v>338</v>
      </c>
    </row>
    <row r="28" spans="1:14" ht="18" customHeight="1">
      <c r="A28" s="6" t="s">
        <v>253</v>
      </c>
    </row>
    <row r="29" spans="1:14" ht="18" customHeight="1">
      <c r="A29" s="61" t="s">
        <v>254</v>
      </c>
      <c r="B29" s="61"/>
      <c r="C29" s="8">
        <f>_xlfn.IFNA(VLOOKUP(封面!B1,'2020决算导出'!A:BC,55,FALSE),"")</f>
        <v>1</v>
      </c>
      <c r="D29" s="7" t="s">
        <v>255</v>
      </c>
      <c r="M29" s="70">
        <f>_xlfn.IFNA(VLOOKUP(封面!B1,'2020决算导出'!A:BD,56,FALSE),"")</f>
        <v>156665.9</v>
      </c>
      <c r="N29" s="70" t="s">
        <v>187</v>
      </c>
    </row>
    <row r="30" spans="1:14" ht="18" customHeight="1">
      <c r="A30" s="12" t="s">
        <v>256</v>
      </c>
      <c r="B30" s="61" t="s">
        <v>257</v>
      </c>
      <c r="C30" s="61"/>
      <c r="D30" s="61"/>
      <c r="E30" s="61"/>
      <c r="F30" s="61"/>
      <c r="G30" s="8">
        <f>_xlfn.IFNA(VLOOKUP(封面!B1,'2020决算导出'!A:BE,57,FALSE),"")</f>
        <v>0</v>
      </c>
      <c r="H30" s="7" t="s">
        <v>258</v>
      </c>
      <c r="J30" s="7" t="s">
        <v>259</v>
      </c>
    </row>
    <row r="31" spans="1:14" ht="18" customHeight="1">
      <c r="A31" s="12">
        <f>_xlfn.IFNA(VLOOKUP(封面!B1,'2020决算导出'!A:BF,58,FALSE),"")</f>
        <v>0</v>
      </c>
      <c r="B31" s="7" t="s">
        <v>260</v>
      </c>
    </row>
    <row r="32" spans="1:14" ht="18" customHeight="1">
      <c r="A32" s="6" t="s">
        <v>261</v>
      </c>
    </row>
    <row r="33" spans="1:14" ht="18" customHeight="1">
      <c r="A33" s="7" t="s">
        <v>262</v>
      </c>
    </row>
    <row r="34" spans="1:14" ht="18" customHeight="1">
      <c r="A34" s="6" t="s">
        <v>263</v>
      </c>
    </row>
    <row r="35" spans="1:14" ht="304.14999999999998" customHeight="1">
      <c r="A35" s="66" t="s">
        <v>264</v>
      </c>
      <c r="B35" s="66"/>
      <c r="C35" s="66"/>
      <c r="D35" s="66"/>
      <c r="E35" s="66"/>
      <c r="F35" s="66"/>
      <c r="G35" s="66"/>
      <c r="H35" s="66"/>
      <c r="I35" s="66"/>
      <c r="J35" s="66"/>
      <c r="K35" s="66"/>
      <c r="L35" s="66"/>
      <c r="M35" s="66"/>
      <c r="N35" s="66"/>
    </row>
  </sheetData>
  <mergeCells count="51">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3:G3"/>
    <mergeCell ref="A4:B4"/>
    <mergeCell ref="E4:F4"/>
    <mergeCell ref="A17:N17"/>
    <mergeCell ref="I11:K11"/>
    <mergeCell ref="H12:I12"/>
    <mergeCell ref="B12:C12"/>
    <mergeCell ref="F11:G11"/>
    <mergeCell ref="L11:M11"/>
    <mergeCell ref="A13:N13"/>
    <mergeCell ref="H14:I14"/>
    <mergeCell ref="F15:G15"/>
    <mergeCell ref="L15:M15"/>
    <mergeCell ref="B16:C16"/>
    <mergeCell ref="A11:E11"/>
    <mergeCell ref="A14:C14"/>
    <mergeCell ref="F14:G14"/>
    <mergeCell ref="A15:E15"/>
    <mergeCell ref="A8:N8"/>
    <mergeCell ref="A10:B10"/>
    <mergeCell ref="E10:G10"/>
    <mergeCell ref="H10:I10"/>
    <mergeCell ref="L10:M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zoomScaleNormal="100" workbookViewId="0">
      <selection activeCell="A2" sqref="A2:N2"/>
    </sheetView>
  </sheetViews>
  <sheetFormatPr defaultRowHeight="14.25"/>
  <sheetData>
    <row r="1" spans="1:14" s="7" customFormat="1" ht="35.450000000000003" customHeight="1">
      <c r="A1" s="59" t="s">
        <v>266</v>
      </c>
      <c r="B1" s="59"/>
      <c r="C1" s="59"/>
      <c r="D1" s="59"/>
      <c r="E1" s="59"/>
      <c r="F1" s="59"/>
      <c r="G1" s="59"/>
      <c r="H1" s="59"/>
      <c r="I1" s="59"/>
      <c r="J1" s="59"/>
      <c r="K1" s="59"/>
      <c r="L1" s="59"/>
      <c r="M1" s="59"/>
      <c r="N1" s="59"/>
    </row>
    <row r="2" spans="1:14" ht="281.45" customHeight="1">
      <c r="A2" s="66" t="s">
        <v>448</v>
      </c>
      <c r="B2" s="66"/>
      <c r="C2" s="66"/>
      <c r="D2" s="66"/>
      <c r="E2" s="66"/>
      <c r="F2" s="66"/>
      <c r="G2" s="66"/>
      <c r="H2" s="66"/>
      <c r="I2" s="66"/>
      <c r="J2" s="66"/>
      <c r="K2" s="66"/>
      <c r="L2" s="66"/>
      <c r="M2" s="66"/>
      <c r="N2" s="66"/>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5"/>
    <col min="2" max="2" width="18.875" style="35" customWidth="1"/>
    <col min="3" max="16384" width="8.875" style="35"/>
  </cols>
  <sheetData>
    <row r="1" spans="1:58" ht="48">
      <c r="A1" s="20" t="s">
        <v>272</v>
      </c>
      <c r="B1" s="21" t="s">
        <v>273</v>
      </c>
      <c r="C1" s="21" t="s">
        <v>268</v>
      </c>
      <c r="D1" s="21" t="s">
        <v>274</v>
      </c>
      <c r="E1" s="21" t="s">
        <v>275</v>
      </c>
      <c r="F1" s="21" t="s">
        <v>276</v>
      </c>
      <c r="G1" s="21" t="s">
        <v>277</v>
      </c>
      <c r="H1" s="21" t="s">
        <v>278</v>
      </c>
      <c r="I1" s="21" t="s">
        <v>279</v>
      </c>
      <c r="J1" s="21" t="s">
        <v>280</v>
      </c>
      <c r="K1" s="21" t="s">
        <v>281</v>
      </c>
      <c r="L1" s="21" t="s">
        <v>282</v>
      </c>
      <c r="M1" s="21" t="s">
        <v>283</v>
      </c>
      <c r="N1" s="21" t="s">
        <v>284</v>
      </c>
      <c r="O1" s="21" t="s">
        <v>285</v>
      </c>
      <c r="P1" s="21" t="s">
        <v>286</v>
      </c>
      <c r="Q1" s="21" t="s">
        <v>287</v>
      </c>
      <c r="R1" s="21" t="s">
        <v>288</v>
      </c>
      <c r="S1" s="21" t="s">
        <v>289</v>
      </c>
      <c r="T1" s="21" t="s">
        <v>290</v>
      </c>
      <c r="U1" s="21" t="s">
        <v>291</v>
      </c>
      <c r="V1" s="21" t="s">
        <v>292</v>
      </c>
      <c r="W1" s="21" t="s">
        <v>293</v>
      </c>
      <c r="X1" s="21" t="s">
        <v>294</v>
      </c>
      <c r="Y1" s="21" t="s">
        <v>295</v>
      </c>
      <c r="Z1" s="21" t="s">
        <v>340</v>
      </c>
      <c r="AA1" s="21" t="s">
        <v>296</v>
      </c>
      <c r="AB1" s="21" t="s">
        <v>297</v>
      </c>
      <c r="AC1" s="21" t="s">
        <v>298</v>
      </c>
      <c r="AD1" s="21" t="s">
        <v>299</v>
      </c>
      <c r="AE1" s="21" t="s">
        <v>300</v>
      </c>
      <c r="AF1" s="21" t="s">
        <v>301</v>
      </c>
      <c r="AG1" s="21" t="s">
        <v>302</v>
      </c>
      <c r="AH1" s="21" t="s">
        <v>303</v>
      </c>
      <c r="AI1" s="21" t="s">
        <v>304</v>
      </c>
      <c r="AJ1" s="21" t="s">
        <v>305</v>
      </c>
      <c r="AK1" s="21" t="s">
        <v>306</v>
      </c>
      <c r="AL1" s="21" t="s">
        <v>307</v>
      </c>
      <c r="AM1" s="21" t="s">
        <v>341</v>
      </c>
      <c r="AN1" s="21" t="s">
        <v>342</v>
      </c>
      <c r="AO1" s="21" t="s">
        <v>308</v>
      </c>
      <c r="AP1" s="21" t="s">
        <v>309</v>
      </c>
      <c r="AQ1" s="21" t="s">
        <v>310</v>
      </c>
      <c r="AR1" s="21" t="s">
        <v>311</v>
      </c>
      <c r="AS1" s="21" t="s">
        <v>312</v>
      </c>
      <c r="AT1" s="21" t="s">
        <v>313</v>
      </c>
      <c r="AU1" s="21" t="s">
        <v>314</v>
      </c>
      <c r="AV1" s="21" t="s">
        <v>343</v>
      </c>
      <c r="AW1" s="21" t="s">
        <v>315</v>
      </c>
      <c r="AX1" s="21" t="s">
        <v>316</v>
      </c>
      <c r="AY1" s="21" t="s">
        <v>317</v>
      </c>
      <c r="AZ1" s="21" t="s">
        <v>318</v>
      </c>
      <c r="BA1" s="21" t="s">
        <v>319</v>
      </c>
      <c r="BB1" s="21" t="s">
        <v>320</v>
      </c>
      <c r="BC1" s="21" t="s">
        <v>321</v>
      </c>
      <c r="BD1" s="21" t="s">
        <v>435</v>
      </c>
      <c r="BE1" s="21" t="s">
        <v>322</v>
      </c>
      <c r="BF1" s="21" t="s">
        <v>323</v>
      </c>
    </row>
    <row r="2" spans="1:58">
      <c r="A2" s="23">
        <v>255001</v>
      </c>
      <c r="B2" s="24" t="s">
        <v>324</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325</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326</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272</v>
      </c>
      <c r="B1" s="21" t="s">
        <v>273</v>
      </c>
      <c r="C1" s="21" t="s">
        <v>327</v>
      </c>
      <c r="D1" s="21" t="s">
        <v>328</v>
      </c>
      <c r="E1" s="21" t="s">
        <v>329</v>
      </c>
      <c r="F1" s="21" t="s">
        <v>330</v>
      </c>
    </row>
    <row r="2" spans="1:6">
      <c r="A2" s="23">
        <v>255001</v>
      </c>
      <c r="B2" s="24" t="s">
        <v>324</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331</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332</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333</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334</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9" width="8.625" style="46"/>
    <col min="20" max="22" width="8.75" style="46" customWidth="1"/>
    <col min="23" max="16384" width="8.625" style="46"/>
  </cols>
  <sheetData>
    <row r="1" spans="1:42" s="41" customFormat="1" ht="60">
      <c r="A1" s="41" t="s">
        <v>344</v>
      </c>
      <c r="B1" s="41" t="s">
        <v>381</v>
      </c>
      <c r="C1" s="41" t="s">
        <v>382</v>
      </c>
      <c r="D1" s="41" t="s">
        <v>383</v>
      </c>
      <c r="E1" s="41" t="s">
        <v>384</v>
      </c>
      <c r="F1" s="41" t="s">
        <v>385</v>
      </c>
      <c r="G1" s="41" t="s">
        <v>386</v>
      </c>
      <c r="H1" s="41" t="s">
        <v>387</v>
      </c>
      <c r="I1" s="41" t="s">
        <v>388</v>
      </c>
      <c r="J1" s="41" t="s">
        <v>389</v>
      </c>
      <c r="K1" s="41" t="s">
        <v>390</v>
      </c>
      <c r="L1" s="41" t="s">
        <v>391</v>
      </c>
      <c r="M1" s="41" t="s">
        <v>392</v>
      </c>
      <c r="N1" s="41" t="s">
        <v>393</v>
      </c>
      <c r="O1" s="41" t="s">
        <v>394</v>
      </c>
      <c r="P1" s="41" t="s">
        <v>395</v>
      </c>
      <c r="Q1" s="41" t="s">
        <v>396</v>
      </c>
      <c r="R1" s="41" t="s">
        <v>397</v>
      </c>
      <c r="S1" s="41" t="s">
        <v>398</v>
      </c>
      <c r="T1" s="41" t="s">
        <v>399</v>
      </c>
      <c r="U1" s="41" t="s">
        <v>400</v>
      </c>
      <c r="V1" s="41" t="s">
        <v>401</v>
      </c>
      <c r="W1" s="41" t="s">
        <v>402</v>
      </c>
      <c r="X1" s="41" t="s">
        <v>403</v>
      </c>
      <c r="Y1" s="41" t="s">
        <v>404</v>
      </c>
      <c r="Z1" s="41" t="s">
        <v>405</v>
      </c>
      <c r="AA1" s="41" t="s">
        <v>406</v>
      </c>
      <c r="AB1" s="41" t="s">
        <v>407</v>
      </c>
      <c r="AC1" s="41" t="s">
        <v>408</v>
      </c>
      <c r="AD1" s="41" t="s">
        <v>409</v>
      </c>
      <c r="AE1" s="41" t="s">
        <v>410</v>
      </c>
      <c r="AF1" s="41" t="s">
        <v>411</v>
      </c>
      <c r="AG1" s="41" t="s">
        <v>412</v>
      </c>
      <c r="AH1" s="41" t="s">
        <v>413</v>
      </c>
      <c r="AI1" s="41" t="s">
        <v>414</v>
      </c>
      <c r="AJ1" s="41" t="s">
        <v>415</v>
      </c>
      <c r="AK1" s="41" t="s">
        <v>416</v>
      </c>
      <c r="AL1" s="41" t="s">
        <v>417</v>
      </c>
      <c r="AM1" s="41" t="s">
        <v>418</v>
      </c>
      <c r="AN1" s="41" t="s">
        <v>419</v>
      </c>
      <c r="AO1" s="41" t="s">
        <v>420</v>
      </c>
      <c r="AP1" s="41" t="s">
        <v>421</v>
      </c>
    </row>
    <row r="2" spans="1:42">
      <c r="A2" s="42">
        <v>255001</v>
      </c>
      <c r="B2" s="43" t="s">
        <v>324</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325</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422</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423</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2021-08-27T08:13:37Z</cp:lastPrinted>
  <dcterms:created xsi:type="dcterms:W3CDTF">2021-08-26T09:47:38Z</dcterms:created>
  <dcterms:modified xsi:type="dcterms:W3CDTF">2021-09-03T08:27:31Z</dcterms:modified>
</cp:coreProperties>
</file>