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47 北京市西城区五路通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1600" windowHeight="99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C1774" i="10" s="1"/>
  <c r="E1773" i="10"/>
  <c r="D1773" i="10" s="1"/>
  <c r="C1773" i="10"/>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c r="E1724" i="10"/>
  <c r="D1724" i="10"/>
  <c r="C1724" i="10" s="1"/>
  <c r="E1723" i="10"/>
  <c r="D1723" i="10" s="1"/>
  <c r="C1723" i="10" s="1"/>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s="1"/>
  <c r="C1694" i="10" s="1"/>
  <c r="E1693" i="10"/>
  <c r="D1693" i="10" s="1"/>
  <c r="C1693" i="10"/>
  <c r="E1692" i="10"/>
  <c r="D1692" i="10"/>
  <c r="C1692" i="10" s="1"/>
  <c r="E1691" i="10"/>
  <c r="D1691" i="10" s="1"/>
  <c r="C1691" i="10" s="1"/>
  <c r="E1690" i="10"/>
  <c r="D1690" i="10" s="1"/>
  <c r="C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c r="C1683" i="10" s="1"/>
  <c r="E1682" i="10"/>
  <c r="D1682" i="10" s="1"/>
  <c r="C1682" i="10" s="1"/>
  <c r="E1681" i="10"/>
  <c r="D1681" i="10" s="1"/>
  <c r="C1681" i="10" s="1"/>
  <c r="E1680" i="10"/>
  <c r="D1680" i="10" s="1"/>
  <c r="C1680" i="10" s="1"/>
  <c r="E1679" i="10"/>
  <c r="D1679" i="10"/>
  <c r="C1679" i="10" s="1"/>
  <c r="E1678" i="10"/>
  <c r="D1678" i="10" s="1"/>
  <c r="C1678" i="10" s="1"/>
  <c r="E1677" i="10"/>
  <c r="D1677" i="10" s="1"/>
  <c r="C1677" i="10" s="1"/>
  <c r="E1676" i="10"/>
  <c r="D1676" i="10" s="1"/>
  <c r="C1676" i="10" s="1"/>
  <c r="E1675" i="10"/>
  <c r="D1675" i="10"/>
  <c r="C1675" i="10" s="1"/>
  <c r="E1674" i="10"/>
  <c r="D1674" i="10" s="1"/>
  <c r="C1674" i="10" s="1"/>
  <c r="E1673" i="10"/>
  <c r="D1673" i="10" s="1"/>
  <c r="C1673" i="10" s="1"/>
  <c r="E1672" i="10"/>
  <c r="D1672" i="10" s="1"/>
  <c r="C1672" i="10" s="1"/>
  <c r="E1671" i="10"/>
  <c r="D1671" i="10"/>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c r="E1649" i="10"/>
  <c r="D1649" i="10"/>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c r="E1617" i="10"/>
  <c r="D1617" i="10"/>
  <c r="C1617" i="10" s="1"/>
  <c r="E1616" i="10"/>
  <c r="D1616" i="10" s="1"/>
  <c r="C1616" i="10" s="1"/>
  <c r="E1615" i="10"/>
  <c r="D1615" i="10"/>
  <c r="C1615" i="10" s="1"/>
  <c r="E1614" i="10"/>
  <c r="D1614" i="10"/>
  <c r="C1614" i="10"/>
  <c r="E1613" i="10"/>
  <c r="D1613" i="10" s="1"/>
  <c r="C1613" i="10"/>
  <c r="E1612" i="10"/>
  <c r="D1612" i="10"/>
  <c r="C1612" i="10" s="1"/>
  <c r="E1611" i="10"/>
  <c r="D1611" i="10"/>
  <c r="C1611" i="10" s="1"/>
  <c r="E1610" i="10"/>
  <c r="D1610" i="10"/>
  <c r="C1610" i="10"/>
  <c r="E1609" i="10"/>
  <c r="D1609" i="10" s="1"/>
  <c r="C1609" i="10"/>
  <c r="E1608" i="10"/>
  <c r="D1608" i="10"/>
  <c r="C1608" i="10" s="1"/>
  <c r="E1607" i="10"/>
  <c r="D1607" i="10"/>
  <c r="C1607" i="10" s="1"/>
  <c r="E1606" i="10"/>
  <c r="D1606" i="10"/>
  <c r="C1606" i="10"/>
  <c r="E1605" i="10"/>
  <c r="D1605" i="10" s="1"/>
  <c r="C1605" i="10"/>
  <c r="E1604" i="10"/>
  <c r="D1604" i="10"/>
  <c r="C1604" i="10" s="1"/>
  <c r="E1603" i="10"/>
  <c r="D1603" i="10"/>
  <c r="C1603" i="10" s="1"/>
  <c r="E1602" i="10"/>
  <c r="D1602" i="10"/>
  <c r="C1602" i="10"/>
  <c r="E1601" i="10"/>
  <c r="D1601" i="10" s="1"/>
  <c r="C1601" i="10"/>
  <c r="E1600" i="10"/>
  <c r="D1600" i="10"/>
  <c r="C1600" i="10" s="1"/>
  <c r="E1599" i="10"/>
  <c r="D1599" i="10"/>
  <c r="C1599" i="10" s="1"/>
  <c r="E1598" i="10"/>
  <c r="D1598" i="10"/>
  <c r="C1598" i="10"/>
  <c r="E1597" i="10"/>
  <c r="D1597" i="10" s="1"/>
  <c r="C1597" i="10"/>
  <c r="E1596" i="10"/>
  <c r="D1596" i="10"/>
  <c r="C1596" i="10" s="1"/>
  <c r="E1595" i="10"/>
  <c r="D1595" i="10"/>
  <c r="C1595" i="10" s="1"/>
  <c r="E1594" i="10"/>
  <c r="D1594" i="10"/>
  <c r="C1594" i="10"/>
  <c r="E1593" i="10"/>
  <c r="D1593" i="10" s="1"/>
  <c r="C1593" i="10"/>
  <c r="E1592" i="10"/>
  <c r="D1592" i="10"/>
  <c r="C1592" i="10" s="1"/>
  <c r="E1591" i="10"/>
  <c r="D1591" i="10"/>
  <c r="C1591" i="10" s="1"/>
  <c r="E1590" i="10"/>
  <c r="D1590" i="10"/>
  <c r="C1590" i="10"/>
  <c r="E1589" i="10"/>
  <c r="D1589" i="10" s="1"/>
  <c r="C1589" i="10"/>
  <c r="E1588" i="10"/>
  <c r="D1588" i="10"/>
  <c r="C1588" i="10" s="1"/>
  <c r="E1587" i="10"/>
  <c r="D1587" i="10"/>
  <c r="C1587" i="10" s="1"/>
  <c r="E1586" i="10"/>
  <c r="D1586" i="10"/>
  <c r="C1586" i="10"/>
  <c r="E1585" i="10"/>
  <c r="D1585" i="10" s="1"/>
  <c r="C1585" i="10"/>
  <c r="E1584" i="10"/>
  <c r="D1584" i="10"/>
  <c r="C1584" i="10" s="1"/>
  <c r="E1583" i="10"/>
  <c r="D1583" i="10"/>
  <c r="C1583" i="10" s="1"/>
  <c r="E1582" i="10"/>
  <c r="D1582" i="10"/>
  <c r="C1582" i="10"/>
  <c r="E1581" i="10"/>
  <c r="D1581" i="10" s="1"/>
  <c r="C1581" i="10"/>
  <c r="E1580" i="10"/>
  <c r="D1580" i="10"/>
  <c r="C1580" i="10" s="1"/>
  <c r="E1579" i="10"/>
  <c r="D1579" i="10"/>
  <c r="C1579" i="10" s="1"/>
  <c r="E1578" i="10"/>
  <c r="D1578" i="10"/>
  <c r="C1578" i="10"/>
  <c r="E1577" i="10"/>
  <c r="D1577" i="10" s="1"/>
  <c r="C1577" i="10"/>
  <c r="E1576" i="10"/>
  <c r="D1576" i="10"/>
  <c r="C1576" i="10" s="1"/>
  <c r="E1575" i="10"/>
  <c r="D1575" i="10"/>
  <c r="C1575" i="10" s="1"/>
  <c r="E1574" i="10"/>
  <c r="D1574" i="10"/>
  <c r="C1574" i="10"/>
  <c r="E1573" i="10"/>
  <c r="D1573" i="10" s="1"/>
  <c r="C1573" i="10"/>
  <c r="E1572" i="10"/>
  <c r="D1572" i="10"/>
  <c r="C1572" i="10" s="1"/>
  <c r="E1571" i="10"/>
  <c r="D1571" i="10"/>
  <c r="C1571" i="10" s="1"/>
  <c r="E1570" i="10"/>
  <c r="D1570" i="10"/>
  <c r="C1570" i="10"/>
  <c r="E1569" i="10"/>
  <c r="D1569" i="10" s="1"/>
  <c r="C1569" i="10"/>
  <c r="E1568" i="10"/>
  <c r="D1568" i="10"/>
  <c r="C1568" i="10" s="1"/>
  <c r="E1567" i="10"/>
  <c r="D1567" i="10"/>
  <c r="C1567" i="10" s="1"/>
  <c r="E1566" i="10"/>
  <c r="D1566" i="10"/>
  <c r="C1566" i="10"/>
  <c r="E1565" i="10"/>
  <c r="D1565" i="10" s="1"/>
  <c r="C1565" i="10"/>
  <c r="E1564" i="10"/>
  <c r="D1564" i="10"/>
  <c r="C1564" i="10" s="1"/>
  <c r="E1563" i="10"/>
  <c r="D1563" i="10"/>
  <c r="C1563" i="10" s="1"/>
  <c r="E1562" i="10"/>
  <c r="D1562" i="10"/>
  <c r="C1562" i="10"/>
  <c r="E1561" i="10"/>
  <c r="D1561" i="10" s="1"/>
  <c r="C1561" i="10"/>
  <c r="E1560" i="10"/>
  <c r="D1560" i="10"/>
  <c r="C1560" i="10" s="1"/>
  <c r="E1559" i="10"/>
  <c r="D1559" i="10"/>
  <c r="C1559" i="10" s="1"/>
  <c r="E1558" i="10"/>
  <c r="D1558" i="10"/>
  <c r="C1558" i="10"/>
  <c r="E1557" i="10"/>
  <c r="D1557" i="10" s="1"/>
  <c r="C1557" i="10"/>
  <c r="E1556" i="10"/>
  <c r="D1556" i="10"/>
  <c r="C1556" i="10" s="1"/>
  <c r="E1555" i="10"/>
  <c r="D1555" i="10"/>
  <c r="C1555" i="10" s="1"/>
  <c r="E1554" i="10"/>
  <c r="D1554" i="10"/>
  <c r="C1554" i="10"/>
  <c r="E1553" i="10"/>
  <c r="D1553" i="10" s="1"/>
  <c r="C1553" i="10"/>
  <c r="E1552" i="10"/>
  <c r="D1552" i="10"/>
  <c r="C1552" i="10" s="1"/>
  <c r="E1551" i="10"/>
  <c r="D1551" i="10"/>
  <c r="C1551" i="10" s="1"/>
  <c r="E1550" i="10"/>
  <c r="D1550" i="10"/>
  <c r="C1550" i="10"/>
  <c r="E1549" i="10"/>
  <c r="D1549" i="10" s="1"/>
  <c r="C1549" i="10"/>
  <c r="E1548" i="10"/>
  <c r="D1548" i="10"/>
  <c r="C1548" i="10" s="1"/>
  <c r="E1547" i="10"/>
  <c r="D1547" i="10"/>
  <c r="C1547" i="10" s="1"/>
  <c r="E1546" i="10"/>
  <c r="D1546" i="10"/>
  <c r="C1546" i="10"/>
  <c r="E1545" i="10"/>
  <c r="D1545" i="10" s="1"/>
  <c r="C1545" i="10"/>
  <c r="E1544" i="10"/>
  <c r="D1544" i="10"/>
  <c r="C1544" i="10" s="1"/>
  <c r="E1543" i="10"/>
  <c r="D1543" i="10"/>
  <c r="C1543" i="10" s="1"/>
  <c r="E1542" i="10"/>
  <c r="D1542" i="10"/>
  <c r="C1542" i="10"/>
  <c r="E1541" i="10"/>
  <c r="D1541" i="10" s="1"/>
  <c r="C1541" i="10"/>
  <c r="E1540" i="10"/>
  <c r="D1540" i="10"/>
  <c r="C1540" i="10" s="1"/>
  <c r="E1539" i="10"/>
  <c r="D1539" i="10"/>
  <c r="C1539" i="10" s="1"/>
  <c r="E1538" i="10"/>
  <c r="D1538" i="10"/>
  <c r="C1538" i="10"/>
  <c r="E1537" i="10"/>
  <c r="D1537" i="10" s="1"/>
  <c r="C1537" i="10"/>
  <c r="E1536" i="10"/>
  <c r="D1536" i="10"/>
  <c r="C1536" i="10" s="1"/>
  <c r="E1535" i="10"/>
  <c r="D1535" i="10"/>
  <c r="C1535" i="10" s="1"/>
  <c r="E1534" i="10"/>
  <c r="D1534" i="10"/>
  <c r="C1534" i="10"/>
  <c r="E1533" i="10"/>
  <c r="D1533" i="10" s="1"/>
  <c r="C1533" i="10"/>
  <c r="E1532" i="10"/>
  <c r="D1532" i="10"/>
  <c r="C1532" i="10" s="1"/>
  <c r="E1531" i="10"/>
  <c r="D1531" i="10"/>
  <c r="C1531" i="10" s="1"/>
  <c r="E1530" i="10"/>
  <c r="D1530" i="10"/>
  <c r="C1530" i="10"/>
  <c r="E1529" i="10"/>
  <c r="D1529" i="10" s="1"/>
  <c r="C1529" i="10" s="1"/>
  <c r="E1528" i="10"/>
  <c r="D1528" i="10"/>
  <c r="C1528" i="10" s="1"/>
  <c r="E1527" i="10"/>
  <c r="D1527" i="10" s="1"/>
  <c r="C1527" i="10" s="1"/>
  <c r="E1526" i="10"/>
  <c r="D1526" i="10"/>
  <c r="C1526" i="10" s="1"/>
  <c r="E1525" i="10"/>
  <c r="D1525" i="10" s="1"/>
  <c r="C1525" i="10"/>
  <c r="E1524" i="10"/>
  <c r="D1524" i="10" s="1"/>
  <c r="C1524" i="10" s="1"/>
  <c r="E1523" i="10"/>
  <c r="D1523" i="10"/>
  <c r="C1523" i="10" s="1"/>
  <c r="E1522" i="10"/>
  <c r="D1522" i="10"/>
  <c r="C1522" i="10"/>
  <c r="E1521" i="10"/>
  <c r="D1521" i="10" s="1"/>
  <c r="C1521" i="10" s="1"/>
  <c r="E1520" i="10"/>
  <c r="D1520" i="10"/>
  <c r="C1520" i="10" s="1"/>
  <c r="E1519" i="10"/>
  <c r="D1519" i="10" s="1"/>
  <c r="C1519" i="10" s="1"/>
  <c r="E1518" i="10"/>
  <c r="D1518" i="10" s="1"/>
  <c r="C1518" i="10" s="1"/>
  <c r="E1517" i="10"/>
  <c r="D1517" i="10"/>
  <c r="C1517" i="10" s="1"/>
  <c r="E1516" i="10"/>
  <c r="D1516" i="10"/>
  <c r="C1516" i="10"/>
  <c r="E1515" i="10"/>
  <c r="D1515" i="10" s="1"/>
  <c r="C1515" i="10" s="1"/>
  <c r="E1514" i="10"/>
  <c r="D1514" i="10" s="1"/>
  <c r="C1514" i="10" s="1"/>
  <c r="E1513" i="10"/>
  <c r="D1513" i="10"/>
  <c r="C1513" i="10" s="1"/>
  <c r="E1512" i="10"/>
  <c r="D1512" i="10"/>
  <c r="C1512" i="10"/>
  <c r="E1511" i="10"/>
  <c r="D1511" i="10" s="1"/>
  <c r="C1511" i="10" s="1"/>
  <c r="E1510" i="10"/>
  <c r="D1510" i="10" s="1"/>
  <c r="C1510" i="10" s="1"/>
  <c r="E1509" i="10"/>
  <c r="D1509" i="10"/>
  <c r="C1509" i="10" s="1"/>
  <c r="E1508" i="10"/>
  <c r="D1508" i="10"/>
  <c r="C1508" i="10"/>
  <c r="E1507" i="10"/>
  <c r="D1507" i="10" s="1"/>
  <c r="C1507" i="10" s="1"/>
  <c r="E1506" i="10"/>
  <c r="D1506" i="10" s="1"/>
  <c r="C1506" i="10" s="1"/>
  <c r="E1505" i="10"/>
  <c r="D1505" i="10"/>
  <c r="C1505" i="10" s="1"/>
  <c r="E1504" i="10"/>
  <c r="D1504" i="10"/>
  <c r="C1504" i="10"/>
  <c r="E1503" i="10"/>
  <c r="D1503" i="10" s="1"/>
  <c r="C1503" i="10" s="1"/>
  <c r="E1502" i="10"/>
  <c r="D1502" i="10" s="1"/>
  <c r="C1502" i="10" s="1"/>
  <c r="E1501" i="10"/>
  <c r="D1501" i="10"/>
  <c r="C1501" i="10" s="1"/>
  <c r="E1500" i="10"/>
  <c r="D1500" i="10"/>
  <c r="C1500" i="10"/>
  <c r="E1499" i="10"/>
  <c r="D1499" i="10"/>
  <c r="C1499" i="10"/>
  <c r="E1498" i="10"/>
  <c r="D1498" i="10" s="1"/>
  <c r="C1498" i="10" s="1"/>
  <c r="E1497" i="10"/>
  <c r="D1497" i="10"/>
  <c r="C1497" i="10" s="1"/>
  <c r="E1496" i="10"/>
  <c r="D1496" i="10"/>
  <c r="C1496" i="10"/>
  <c r="E1495" i="10"/>
  <c r="D1495" i="10" s="1"/>
  <c r="C1495" i="10" s="1"/>
  <c r="E1494" i="10"/>
  <c r="D1494" i="10" s="1"/>
  <c r="C1494" i="10" s="1"/>
  <c r="E1493" i="10"/>
  <c r="D1493" i="10"/>
  <c r="C1493" i="10" s="1"/>
  <c r="E1492" i="10"/>
  <c r="D1492" i="10"/>
  <c r="C1492" i="10"/>
  <c r="E1491" i="10"/>
  <c r="D1491" i="10"/>
  <c r="C1491" i="10"/>
  <c r="E1490" i="10"/>
  <c r="D1490" i="10" s="1"/>
  <c r="C1490" i="10" s="1"/>
  <c r="E1489" i="10"/>
  <c r="D1489" i="10"/>
  <c r="C1489" i="10" s="1"/>
  <c r="E1488" i="10"/>
  <c r="D1488" i="10"/>
  <c r="C1488" i="10"/>
  <c r="E1487" i="10"/>
  <c r="D1487" i="10" s="1"/>
  <c r="C1487" i="10" s="1"/>
  <c r="E1486" i="10"/>
  <c r="D1486" i="10" s="1"/>
  <c r="C1486" i="10" s="1"/>
  <c r="E1485" i="10"/>
  <c r="D1485" i="10"/>
  <c r="C1485" i="10" s="1"/>
  <c r="E1484" i="10"/>
  <c r="D1484" i="10"/>
  <c r="C1484" i="10"/>
  <c r="E1483" i="10"/>
  <c r="D1483" i="10" s="1"/>
  <c r="C1483" i="10" s="1"/>
  <c r="E1482" i="10"/>
  <c r="D1482" i="10" s="1"/>
  <c r="C1482" i="10" s="1"/>
  <c r="E1481" i="10"/>
  <c r="D1481" i="10"/>
  <c r="C1481" i="10" s="1"/>
  <c r="E1480" i="10"/>
  <c r="D1480" i="10"/>
  <c r="C1480" i="10"/>
  <c r="E1479" i="10"/>
  <c r="D1479" i="10"/>
  <c r="C1479" i="10"/>
  <c r="E1478" i="10"/>
  <c r="D1478" i="10" s="1"/>
  <c r="C1478" i="10" s="1"/>
  <c r="E1477" i="10"/>
  <c r="D1477" i="10"/>
  <c r="C1477" i="10" s="1"/>
  <c r="E1476" i="10"/>
  <c r="D1476" i="10"/>
  <c r="C1476" i="10"/>
  <c r="E1475" i="10"/>
  <c r="D1475" i="10"/>
  <c r="C1475" i="10"/>
  <c r="E1474" i="10"/>
  <c r="D1474" i="10" s="1"/>
  <c r="C1474" i="10" s="1"/>
  <c r="E1473" i="10"/>
  <c r="D1473" i="10"/>
  <c r="C1473" i="10" s="1"/>
  <c r="E1472" i="10"/>
  <c r="D1472" i="10"/>
  <c r="C1472" i="10"/>
  <c r="E1471" i="10"/>
  <c r="D1471" i="10"/>
  <c r="C1471" i="10"/>
  <c r="E1470" i="10"/>
  <c r="D1470" i="10" s="1"/>
  <c r="C1470" i="10" s="1"/>
  <c r="E1469" i="10"/>
  <c r="D1469" i="10"/>
  <c r="C1469" i="10" s="1"/>
  <c r="E1468" i="10"/>
  <c r="D1468" i="10"/>
  <c r="C1468" i="10"/>
  <c r="E1467" i="10"/>
  <c r="D1467" i="10"/>
  <c r="C1467" i="10"/>
  <c r="E1466" i="10"/>
  <c r="D1466" i="10" s="1"/>
  <c r="C1466" i="10" s="1"/>
  <c r="E1465" i="10"/>
  <c r="D1465" i="10"/>
  <c r="C1465" i="10" s="1"/>
  <c r="E1464" i="10"/>
  <c r="D1464" i="10"/>
  <c r="C1464" i="10"/>
  <c r="E1463" i="10"/>
  <c r="D1463" i="10"/>
  <c r="C1463" i="10"/>
  <c r="E1462" i="10"/>
  <c r="D1462" i="10" s="1"/>
  <c r="C1462" i="10" s="1"/>
  <c r="E1461" i="10"/>
  <c r="D1461" i="10"/>
  <c r="C1461" i="10" s="1"/>
  <c r="E1460" i="10"/>
  <c r="D1460" i="10"/>
  <c r="C1460" i="10"/>
  <c r="E1459" i="10"/>
  <c r="D1459" i="10"/>
  <c r="C1459" i="10"/>
  <c r="E1458" i="10"/>
  <c r="D1458" i="10" s="1"/>
  <c r="C1458" i="10" s="1"/>
  <c r="E1457" i="10"/>
  <c r="D1457" i="10"/>
  <c r="C1457" i="10" s="1"/>
  <c r="E1456" i="10"/>
  <c r="D1456" i="10"/>
  <c r="C1456" i="10"/>
  <c r="E1455" i="10"/>
  <c r="D1455" i="10"/>
  <c r="C1455" i="10"/>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c r="C1448" i="10"/>
  <c r="E1447" i="10"/>
  <c r="D1447" i="10"/>
  <c r="C1447" i="10"/>
  <c r="E1446" i="10"/>
  <c r="D1446" i="10" s="1"/>
  <c r="C1446" i="10" s="1"/>
  <c r="E1445" i="10"/>
  <c r="D1445" i="10"/>
  <c r="C1445" i="10" s="1"/>
  <c r="E1444" i="10"/>
  <c r="D1444" i="10"/>
  <c r="C1444" i="10"/>
  <c r="E1443" i="10"/>
  <c r="D1443" i="10"/>
  <c r="C1443" i="10"/>
  <c r="E1442" i="10"/>
  <c r="D1442" i="10" s="1"/>
  <c r="C1442" i="10" s="1"/>
  <c r="E1441" i="10"/>
  <c r="D1441" i="10"/>
  <c r="C1441" i="10" s="1"/>
  <c r="E1440" i="10"/>
  <c r="D1440" i="10" s="1"/>
  <c r="C1440" i="10"/>
  <c r="E1439" i="10"/>
  <c r="D1439" i="10"/>
  <c r="C1439" i="10" s="1"/>
  <c r="E1438" i="10"/>
  <c r="D1438" i="10" s="1"/>
  <c r="C1438" i="10" s="1"/>
  <c r="E1437" i="10"/>
  <c r="D1437" i="10"/>
  <c r="C1437" i="10" s="1"/>
  <c r="E1436" i="10"/>
  <c r="D1436" i="10" s="1"/>
  <c r="C1436" i="10"/>
  <c r="E1435" i="10"/>
  <c r="D1435" i="10"/>
  <c r="C1435" i="10" s="1"/>
  <c r="E1434" i="10"/>
  <c r="D1434" i="10" s="1"/>
  <c r="C1434" i="10" s="1"/>
  <c r="E1433" i="10"/>
  <c r="D1433" i="10"/>
  <c r="C1433" i="10" s="1"/>
  <c r="E1432" i="10"/>
  <c r="D1432" i="10" s="1"/>
  <c r="C1432" i="10"/>
  <c r="E1431" i="10"/>
  <c r="D1431" i="10"/>
  <c r="C1431" i="10" s="1"/>
  <c r="E1430" i="10"/>
  <c r="D1430" i="10" s="1"/>
  <c r="C1430" i="10" s="1"/>
  <c r="E1429" i="10"/>
  <c r="D1429" i="10"/>
  <c r="C1429" i="10" s="1"/>
  <c r="E1428" i="10"/>
  <c r="D1428" i="10" s="1"/>
  <c r="C1428" i="10" s="1"/>
  <c r="E1427" i="10"/>
  <c r="D1427" i="10"/>
  <c r="C1427" i="10" s="1"/>
  <c r="E1426" i="10"/>
  <c r="D1426" i="10" s="1"/>
  <c r="C1426" i="10" s="1"/>
  <c r="E1425" i="10"/>
  <c r="D1425" i="10"/>
  <c r="C1425" i="10" s="1"/>
  <c r="E1424" i="10"/>
  <c r="D1424" i="10" s="1"/>
  <c r="C1424" i="10"/>
  <c r="E1423" i="10"/>
  <c r="D1423" i="10"/>
  <c r="C1423" i="10" s="1"/>
  <c r="E1422" i="10"/>
  <c r="D1422" i="10" s="1"/>
  <c r="C1422" i="10" s="1"/>
  <c r="E1421" i="10"/>
  <c r="D1421" i="10"/>
  <c r="C1421" i="10" s="1"/>
  <c r="E1420" i="10"/>
  <c r="D1420" i="10" s="1"/>
  <c r="C1420" i="10"/>
  <c r="E1419" i="10"/>
  <c r="D1419" i="10"/>
  <c r="C1419" i="10" s="1"/>
  <c r="E1418" i="10"/>
  <c r="D1418" i="10" s="1"/>
  <c r="C1418" i="10" s="1"/>
  <c r="E1417" i="10"/>
  <c r="D1417" i="10"/>
  <c r="C1417" i="10" s="1"/>
  <c r="E1416" i="10"/>
  <c r="D1416" i="10" s="1"/>
  <c r="C1416" i="10"/>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c r="E1407" i="10"/>
  <c r="D1407" i="10"/>
  <c r="C1407" i="10" s="1"/>
  <c r="E1406" i="10"/>
  <c r="D1406" i="10" s="1"/>
  <c r="C1406" i="10" s="1"/>
  <c r="E1405" i="10"/>
  <c r="D1405" i="10"/>
  <c r="C1405" i="10" s="1"/>
  <c r="E1404" i="10"/>
  <c r="D1404" i="10" s="1"/>
  <c r="C1404" i="10"/>
  <c r="E1403" i="10"/>
  <c r="D1403" i="10"/>
  <c r="C1403" i="10" s="1"/>
  <c r="E1402" i="10"/>
  <c r="D1402" i="10" s="1"/>
  <c r="C1402" i="10" s="1"/>
  <c r="E1401" i="10"/>
  <c r="D1401" i="10"/>
  <c r="C1401" i="10" s="1"/>
  <c r="E1400" i="10"/>
  <c r="D1400" i="10" s="1"/>
  <c r="C1400" i="10"/>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c r="E1391" i="10"/>
  <c r="D1391" i="10"/>
  <c r="C1391" i="10" s="1"/>
  <c r="E1390" i="10"/>
  <c r="D1390" i="10" s="1"/>
  <c r="C1390" i="10" s="1"/>
  <c r="E1389" i="10"/>
  <c r="D1389" i="10"/>
  <c r="C1389" i="10" s="1"/>
  <c r="E1388" i="10"/>
  <c r="D1388" i="10" s="1"/>
  <c r="C1388" i="10"/>
  <c r="E1387" i="10"/>
  <c r="D1387" i="10"/>
  <c r="C1387" i="10" s="1"/>
  <c r="E1386" i="10"/>
  <c r="D1386" i="10" s="1"/>
  <c r="C1386" i="10" s="1"/>
  <c r="E1385" i="10"/>
  <c r="D1385" i="10"/>
  <c r="C1385" i="10" s="1"/>
  <c r="E1384" i="10"/>
  <c r="D1384" i="10" s="1"/>
  <c r="C1384" i="10"/>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c r="E1375" i="10"/>
  <c r="D1375" i="10"/>
  <c r="C1375" i="10" s="1"/>
  <c r="E1374" i="10"/>
  <c r="D1374" i="10" s="1"/>
  <c r="C1374" i="10" s="1"/>
  <c r="E1373" i="10"/>
  <c r="D1373" i="10"/>
  <c r="C1373" i="10" s="1"/>
  <c r="E1372" i="10"/>
  <c r="D1372" i="10" s="1"/>
  <c r="C1372" i="10"/>
  <c r="E1371" i="10"/>
  <c r="D1371" i="10"/>
  <c r="C1371" i="10" s="1"/>
  <c r="E1370" i="10"/>
  <c r="D1370" i="10" s="1"/>
  <c r="C1370" i="10" s="1"/>
  <c r="E1369" i="10"/>
  <c r="D1369" i="10"/>
  <c r="C1369" i="10" s="1"/>
  <c r="E1368" i="10"/>
  <c r="D1368" i="10" s="1"/>
  <c r="C1368" i="10"/>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c r="E1359" i="10"/>
  <c r="D1359" i="10"/>
  <c r="C1359" i="10" s="1"/>
  <c r="E1358" i="10"/>
  <c r="D1358" i="10" s="1"/>
  <c r="C1358" i="10" s="1"/>
  <c r="E1357" i="10"/>
  <c r="D1357" i="10"/>
  <c r="C1357" i="10" s="1"/>
  <c r="E1356" i="10"/>
  <c r="D1356" i="10" s="1"/>
  <c r="C1356" i="10"/>
  <c r="E1355" i="10"/>
  <c r="D1355" i="10"/>
  <c r="C1355" i="10" s="1"/>
  <c r="E1354" i="10"/>
  <c r="D1354" i="10" s="1"/>
  <c r="C1354" i="10" s="1"/>
  <c r="E1353" i="10"/>
  <c r="D1353" i="10"/>
  <c r="C1353" i="10" s="1"/>
  <c r="E1352" i="10"/>
  <c r="D1352" i="10" s="1"/>
  <c r="C1352" i="10"/>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c r="E1326" i="10"/>
  <c r="D1326" i="10" s="1"/>
  <c r="C1326" i="10"/>
  <c r="E1325" i="10"/>
  <c r="D1325" i="10"/>
  <c r="C1325" i="10" s="1"/>
  <c r="E1324" i="10"/>
  <c r="D1324" i="10"/>
  <c r="C1324" i="10"/>
  <c r="E1323" i="10"/>
  <c r="D1323" i="10"/>
  <c r="C1323" i="10"/>
  <c r="E1322" i="10"/>
  <c r="D1322" i="10" s="1"/>
  <c r="C1322" i="10"/>
  <c r="E1321" i="10"/>
  <c r="D1321" i="10" s="1"/>
  <c r="C1321" i="10" s="1"/>
  <c r="E1320" i="10"/>
  <c r="D1320" i="10"/>
  <c r="C1320" i="10" s="1"/>
  <c r="E1319" i="10"/>
  <c r="D1319" i="10"/>
  <c r="C1319" i="10"/>
  <c r="E1318" i="10"/>
  <c r="D1318" i="10" s="1"/>
  <c r="C1318" i="10" s="1"/>
  <c r="E1317" i="10"/>
  <c r="D1317" i="10"/>
  <c r="C1317" i="10" s="1"/>
  <c r="E1316" i="10"/>
  <c r="D1316" i="10" s="1"/>
  <c r="C1316" i="10" s="1"/>
  <c r="E1315" i="10"/>
  <c r="D1315" i="10"/>
  <c r="C1315" i="10" s="1"/>
  <c r="E1314" i="10"/>
  <c r="D1314" i="10"/>
  <c r="C1314" i="10" s="1"/>
  <c r="E1313" i="10"/>
  <c r="D1313" i="10"/>
  <c r="C1313" i="10"/>
  <c r="E1312" i="10"/>
  <c r="D1312" i="10" s="1"/>
  <c r="C1312" i="10" s="1"/>
  <c r="E1311" i="10"/>
  <c r="D1311" i="10" s="1"/>
  <c r="C1311" i="10" s="1"/>
  <c r="E1310" i="10"/>
  <c r="D1310" i="10"/>
  <c r="C1310" i="10" s="1"/>
  <c r="E1309" i="10"/>
  <c r="D1309" i="10"/>
  <c r="C1309" i="10"/>
  <c r="E1308" i="10"/>
  <c r="D1308" i="10" s="1"/>
  <c r="C1308" i="10" s="1"/>
  <c r="E1307" i="10"/>
  <c r="D1307" i="10" s="1"/>
  <c r="C1307" i="10" s="1"/>
  <c r="E1306" i="10"/>
  <c r="D1306" i="10"/>
  <c r="C1306" i="10" s="1"/>
  <c r="E1305" i="10"/>
  <c r="D1305" i="10"/>
  <c r="C1305" i="10"/>
  <c r="E1304" i="10"/>
  <c r="D1304" i="10" s="1"/>
  <c r="C1304" i="10" s="1"/>
  <c r="E1303" i="10"/>
  <c r="D1303" i="10" s="1"/>
  <c r="C1303" i="10" s="1"/>
  <c r="E1302" i="10"/>
  <c r="D1302" i="10"/>
  <c r="C1302" i="10" s="1"/>
  <c r="E1301" i="10"/>
  <c r="D1301" i="10"/>
  <c r="C1301" i="10"/>
  <c r="E1300" i="10"/>
  <c r="D1300" i="10" s="1"/>
  <c r="C1300" i="10" s="1"/>
  <c r="E1299" i="10"/>
  <c r="D1299" i="10" s="1"/>
  <c r="C1299" i="10" s="1"/>
  <c r="E1298" i="10"/>
  <c r="D1298" i="10"/>
  <c r="C1298" i="10" s="1"/>
  <c r="E1297" i="10"/>
  <c r="D1297" i="10"/>
  <c r="C1297" i="10"/>
  <c r="E1296" i="10"/>
  <c r="D1296" i="10" s="1"/>
  <c r="C1296" i="10" s="1"/>
  <c r="E1295" i="10"/>
  <c r="D1295" i="10" s="1"/>
  <c r="C1295" i="10" s="1"/>
  <c r="E1294" i="10"/>
  <c r="D1294" i="10"/>
  <c r="C1294" i="10" s="1"/>
  <c r="E1293" i="10"/>
  <c r="D1293" i="10"/>
  <c r="C1293" i="10"/>
  <c r="E1292" i="10"/>
  <c r="D1292" i="10" s="1"/>
  <c r="C1292" i="10" s="1"/>
  <c r="E1291" i="10"/>
  <c r="D1291" i="10" s="1"/>
  <c r="C1291" i="10" s="1"/>
  <c r="E1290" i="10"/>
  <c r="D1290" i="10"/>
  <c r="C1290" i="10" s="1"/>
  <c r="E1289" i="10"/>
  <c r="D1289" i="10"/>
  <c r="C1289" i="10"/>
  <c r="E1288" i="10"/>
  <c r="D1288" i="10" s="1"/>
  <c r="C1288" i="10" s="1"/>
  <c r="E1287" i="10"/>
  <c r="D1287" i="10" s="1"/>
  <c r="C1287" i="10" s="1"/>
  <c r="E1286" i="10"/>
  <c r="D1286" i="10"/>
  <c r="C1286" i="10" s="1"/>
  <c r="E1285" i="10"/>
  <c r="D1285" i="10"/>
  <c r="C1285" i="10"/>
  <c r="E1284" i="10"/>
  <c r="D1284" i="10" s="1"/>
  <c r="C1284" i="10" s="1"/>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s="1"/>
  <c r="C1143" i="10" s="1"/>
  <c r="E1142" i="10"/>
  <c r="D1142" i="10"/>
  <c r="C1142" i="10" s="1"/>
  <c r="E1141" i="10"/>
  <c r="D1141" i="10"/>
  <c r="C1141" i="10"/>
  <c r="E1140" i="10"/>
  <c r="D1140" i="10" s="1"/>
  <c r="C1140" i="10" s="1"/>
  <c r="E1139" i="10"/>
  <c r="D1139" i="10" s="1"/>
  <c r="C1139" i="10" s="1"/>
  <c r="E1138" i="10"/>
  <c r="D1138" i="10"/>
  <c r="C1138" i="10" s="1"/>
  <c r="E1137" i="10"/>
  <c r="D1137" i="10"/>
  <c r="C1137" i="10"/>
  <c r="E1136" i="10"/>
  <c r="D1136" i="10" s="1"/>
  <c r="C1136" i="10" s="1"/>
  <c r="E1135" i="10"/>
  <c r="D1135" i="10" s="1"/>
  <c r="C1135" i="10" s="1"/>
  <c r="E1134" i="10"/>
  <c r="D1134" i="10"/>
  <c r="C1134" i="10" s="1"/>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s="1"/>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s="1"/>
  <c r="C1042" i="10" s="1"/>
  <c r="E1041" i="10"/>
  <c r="D1041" i="10"/>
  <c r="C1041" i="10"/>
  <c r="E1040" i="10"/>
  <c r="D1040" i="10" s="1"/>
  <c r="C1040" i="10" s="1"/>
  <c r="E1039" i="10"/>
  <c r="D1039" i="10" s="1"/>
  <c r="C1039" i="10" s="1"/>
  <c r="E1038" i="10"/>
  <c r="D1038" i="10" s="1"/>
  <c r="C1038" i="10" s="1"/>
  <c r="E1037" i="10"/>
  <c r="D1037" i="10"/>
  <c r="C1037" i="10"/>
  <c r="E1036" i="10"/>
  <c r="D1036" i="10" s="1"/>
  <c r="C1036" i="10" s="1"/>
  <c r="E1035" i="10"/>
  <c r="D1035" i="10" s="1"/>
  <c r="C1035" i="10" s="1"/>
  <c r="E1034" i="10"/>
  <c r="D1034" i="10" s="1"/>
  <c r="C1034" i="10" s="1"/>
  <c r="E1033" i="10"/>
  <c r="D1033" i="10"/>
  <c r="C1033" i="10"/>
  <c r="E1032" i="10"/>
  <c r="D1032" i="10" s="1"/>
  <c r="C1032" i="10" s="1"/>
  <c r="E1031" i="10"/>
  <c r="D1031" i="10" s="1"/>
  <c r="C1031" i="10" s="1"/>
  <c r="E1030" i="10"/>
  <c r="D1030" i="10" s="1"/>
  <c r="C1030" i="10" s="1"/>
  <c r="E1029" i="10"/>
  <c r="D1029" i="10"/>
  <c r="C1029" i="10"/>
  <c r="E1028" i="10"/>
  <c r="D1028" i="10" s="1"/>
  <c r="C1028" i="10" s="1"/>
  <c r="E1027" i="10"/>
  <c r="D1027" i="10" s="1"/>
  <c r="C1027" i="10" s="1"/>
  <c r="E1026" i="10"/>
  <c r="D1026" i="10" s="1"/>
  <c r="C1026" i="10" s="1"/>
  <c r="E1025" i="10"/>
  <c r="D1025" i="10"/>
  <c r="C1025" i="10"/>
  <c r="E1024" i="10"/>
  <c r="D1024" i="10" s="1"/>
  <c r="C1024" i="10" s="1"/>
  <c r="E1023" i="10"/>
  <c r="D1023" i="10" s="1"/>
  <c r="C1023" i="10" s="1"/>
  <c r="E1022" i="10"/>
  <c r="D1022" i="10" s="1"/>
  <c r="C1022" i="10" s="1"/>
  <c r="E1021" i="10"/>
  <c r="D1021" i="10"/>
  <c r="C1021" i="10"/>
  <c r="E1020" i="10"/>
  <c r="D1020" i="10" s="1"/>
  <c r="C1020" i="10" s="1"/>
  <c r="E1019" i="10"/>
  <c r="D1019" i="10" s="1"/>
  <c r="C1019" i="10" s="1"/>
  <c r="E1018" i="10"/>
  <c r="D1018" i="10" s="1"/>
  <c r="C1018" i="10" s="1"/>
  <c r="E1017" i="10"/>
  <c r="D1017" i="10"/>
  <c r="C1017" i="10"/>
  <c r="E1016" i="10"/>
  <c r="D1016" i="10" s="1"/>
  <c r="C1016" i="10" s="1"/>
  <c r="E1015" i="10"/>
  <c r="D1015" i="10" s="1"/>
  <c r="C1015" i="10" s="1"/>
  <c r="E1014" i="10"/>
  <c r="D1014" i="10" s="1"/>
  <c r="C1014" i="10" s="1"/>
  <c r="E1013" i="10"/>
  <c r="D1013" i="10"/>
  <c r="C1013" i="10"/>
  <c r="E1012" i="10"/>
  <c r="D1012" i="10" s="1"/>
  <c r="C1012" i="10" s="1"/>
  <c r="E1011" i="10"/>
  <c r="D1011" i="10" s="1"/>
  <c r="C1011" i="10" s="1"/>
  <c r="E1010" i="10"/>
  <c r="D1010" i="10" s="1"/>
  <c r="C1010" i="10" s="1"/>
  <c r="E1009" i="10"/>
  <c r="D1009" i="10"/>
  <c r="C1009" i="10"/>
  <c r="E1008" i="10"/>
  <c r="D1008" i="10" s="1"/>
  <c r="C1008" i="10" s="1"/>
  <c r="E1007" i="10"/>
  <c r="D1007" i="10" s="1"/>
  <c r="C1007" i="10" s="1"/>
  <c r="E1006" i="10"/>
  <c r="D1006" i="10" s="1"/>
  <c r="C1006" i="10" s="1"/>
  <c r="E1005" i="10"/>
  <c r="D1005" i="10"/>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c r="C993" i="10" s="1"/>
  <c r="E992" i="10"/>
  <c r="D992" i="10" s="1"/>
  <c r="C992" i="10" s="1"/>
  <c r="E991" i="10"/>
  <c r="D991" i="10" s="1"/>
  <c r="C991" i="10" s="1"/>
  <c r="E990" i="10"/>
  <c r="D990" i="10" s="1"/>
  <c r="C990" i="10" s="1"/>
  <c r="E989" i="10"/>
  <c r="D989" i="10"/>
  <c r="C989" i="10" s="1"/>
  <c r="E988" i="10"/>
  <c r="D988" i="10" s="1"/>
  <c r="C988" i="10" s="1"/>
  <c r="E987" i="10"/>
  <c r="D987" i="10" s="1"/>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c r="E911" i="10"/>
  <c r="D911" i="10"/>
  <c r="C911" i="10" s="1"/>
  <c r="E910" i="10"/>
  <c r="D910" i="10" s="1"/>
  <c r="C910" i="10" s="1"/>
  <c r="E909" i="10"/>
  <c r="D909" i="10"/>
  <c r="C909" i="10" s="1"/>
  <c r="E908" i="10"/>
  <c r="D908" i="10" s="1"/>
  <c r="C908" i="10"/>
  <c r="E907" i="10"/>
  <c r="D907" i="10" s="1"/>
  <c r="C907" i="10" s="1"/>
  <c r="E906" i="10"/>
  <c r="D906" i="10" s="1"/>
  <c r="C906" i="10" s="1"/>
  <c r="E905" i="10"/>
  <c r="D905" i="10"/>
  <c r="C905" i="10" s="1"/>
  <c r="E904" i="10"/>
  <c r="D904" i="10" s="1"/>
  <c r="C904" i="10"/>
  <c r="E903" i="10"/>
  <c r="D903" i="10"/>
  <c r="C903" i="10" s="1"/>
  <c r="E902" i="10"/>
  <c r="D902" i="10" s="1"/>
  <c r="C902" i="10" s="1"/>
  <c r="E901" i="10"/>
  <c r="D901" i="10"/>
  <c r="C901" i="10" s="1"/>
  <c r="E900" i="10"/>
  <c r="D900" i="10" s="1"/>
  <c r="C900" i="10"/>
  <c r="E899" i="10"/>
  <c r="D899" i="10"/>
  <c r="C899" i="10" s="1"/>
  <c r="E898" i="10"/>
  <c r="D898" i="10" s="1"/>
  <c r="C898" i="10" s="1"/>
  <c r="E897" i="10"/>
  <c r="D897" i="10"/>
  <c r="C897" i="10" s="1"/>
  <c r="E896" i="10"/>
  <c r="D896" i="10" s="1"/>
  <c r="C896" i="10"/>
  <c r="E895" i="10"/>
  <c r="D895" i="10"/>
  <c r="C895" i="10" s="1"/>
  <c r="E894" i="10"/>
  <c r="D894" i="10" s="1"/>
  <c r="C894" i="10" s="1"/>
  <c r="E893" i="10"/>
  <c r="D893" i="10"/>
  <c r="C893" i="10" s="1"/>
  <c r="E892" i="10"/>
  <c r="D892" i="10" s="1"/>
  <c r="C892" i="10"/>
  <c r="E891" i="10"/>
  <c r="D891" i="10" s="1"/>
  <c r="C891" i="10" s="1"/>
  <c r="E890" i="10"/>
  <c r="D890" i="10" s="1"/>
  <c r="C890" i="10" s="1"/>
  <c r="E889" i="10"/>
  <c r="D889" i="10"/>
  <c r="C889" i="10" s="1"/>
  <c r="E888" i="10"/>
  <c r="D888" i="10" s="1"/>
  <c r="C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c r="C877" i="10" s="1"/>
  <c r="E876" i="10"/>
  <c r="D876" i="10" s="1"/>
  <c r="C876" i="10" s="1"/>
  <c r="E875" i="10"/>
  <c r="D875" i="10" s="1"/>
  <c r="C875" i="10" s="1"/>
  <c r="E874" i="10"/>
  <c r="D874" i="10" s="1"/>
  <c r="C874" i="10" s="1"/>
  <c r="E873" i="10"/>
  <c r="D873" i="10"/>
  <c r="C873" i="10" s="1"/>
  <c r="E872" i="10"/>
  <c r="D872" i="10" s="1"/>
  <c r="C872" i="10" s="1"/>
  <c r="E871" i="10"/>
  <c r="D871" i="10" s="1"/>
  <c r="C871" i="10" s="1"/>
  <c r="E870" i="10"/>
  <c r="D870" i="10" s="1"/>
  <c r="C870" i="10" s="1"/>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c r="E627" i="10"/>
  <c r="D627" i="10"/>
  <c r="C627" i="10" s="1"/>
  <c r="E626" i="10"/>
  <c r="D626" i="10" s="1"/>
  <c r="C626" i="10"/>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c r="E554" i="10"/>
  <c r="D554" i="10" s="1"/>
  <c r="C554" i="10" s="1"/>
  <c r="E553" i="10"/>
  <c r="D553" i="10"/>
  <c r="C553" i="10" s="1"/>
  <c r="E552" i="10"/>
  <c r="D552" i="10" s="1"/>
  <c r="C552" i="10" s="1"/>
  <c r="E551" i="10"/>
  <c r="D551" i="10"/>
  <c r="C551" i="10" s="1"/>
  <c r="E550" i="10"/>
  <c r="D550" i="10" s="1"/>
  <c r="C550" i="10"/>
  <c r="E549" i="10"/>
  <c r="D549" i="10" s="1"/>
  <c r="C549" i="10" s="1"/>
  <c r="E548" i="10"/>
  <c r="D548" i="10"/>
  <c r="C548" i="10" s="1"/>
  <c r="E547" i="10"/>
  <c r="D547" i="10"/>
  <c r="C547" i="10"/>
  <c r="E546" i="10"/>
  <c r="D546" i="10" s="1"/>
  <c r="C546" i="10" s="1"/>
  <c r="E545" i="10"/>
  <c r="D545" i="10"/>
  <c r="C545" i="10" s="1"/>
  <c r="E544" i="10"/>
  <c r="D544" i="10" s="1"/>
  <c r="C544" i="10" s="1"/>
  <c r="E543" i="10"/>
  <c r="D543" i="10"/>
  <c r="C543" i="10" s="1"/>
  <c r="E542" i="10"/>
  <c r="D542" i="10" s="1"/>
  <c r="C542" i="10"/>
  <c r="E541" i="10"/>
  <c r="D541" i="10" s="1"/>
  <c r="C541" i="10" s="1"/>
  <c r="E540" i="10"/>
  <c r="D540" i="10"/>
  <c r="C540" i="10" s="1"/>
  <c r="E539" i="10"/>
  <c r="D539" i="10"/>
  <c r="C539" i="10"/>
  <c r="E538" i="10"/>
  <c r="D538" i="10" s="1"/>
  <c r="C538" i="10" s="1"/>
  <c r="E537" i="10"/>
  <c r="D537" i="10" s="1"/>
  <c r="C537" i="10" s="1"/>
  <c r="E536" i="10"/>
  <c r="D536" i="10"/>
  <c r="C536" i="10" s="1"/>
  <c r="E535" i="10"/>
  <c r="D535" i="10"/>
  <c r="C535" i="10"/>
  <c r="E534" i="10"/>
  <c r="D534" i="10" s="1"/>
  <c r="C534" i="10" s="1"/>
  <c r="E533" i="10"/>
  <c r="D533" i="10" s="1"/>
  <c r="C533" i="10" s="1"/>
  <c r="E532" i="10"/>
  <c r="D532" i="10"/>
  <c r="C532" i="10" s="1"/>
  <c r="E531" i="10"/>
  <c r="D531" i="10"/>
  <c r="C531" i="10"/>
  <c r="E530" i="10"/>
  <c r="D530" i="10" s="1"/>
  <c r="C530" i="10" s="1"/>
  <c r="E529" i="10"/>
  <c r="D529" i="10" s="1"/>
  <c r="C529" i="10" s="1"/>
  <c r="E528" i="10"/>
  <c r="D528" i="10"/>
  <c r="C528" i="10" s="1"/>
  <c r="E527" i="10"/>
  <c r="D527" i="10"/>
  <c r="C527" i="10"/>
  <c r="E526" i="10"/>
  <c r="D526" i="10" s="1"/>
  <c r="C526" i="10" s="1"/>
  <c r="E525" i="10"/>
  <c r="D525" i="10" s="1"/>
  <c r="C525" i="10" s="1"/>
  <c r="E524" i="10"/>
  <c r="D524" i="10"/>
  <c r="C524" i="10" s="1"/>
  <c r="E523" i="10"/>
  <c r="D523" i="10"/>
  <c r="C523" i="10"/>
  <c r="E522" i="10"/>
  <c r="D522" i="10" s="1"/>
  <c r="C522" i="10" s="1"/>
  <c r="E521" i="10"/>
  <c r="D521" i="10" s="1"/>
  <c r="C521" i="10" s="1"/>
  <c r="E520" i="10"/>
  <c r="D520" i="10"/>
  <c r="C520" i="10" s="1"/>
  <c r="E519" i="10"/>
  <c r="D519" i="10"/>
  <c r="C519" i="10"/>
  <c r="E518" i="10"/>
  <c r="D518" i="10" s="1"/>
  <c r="C518" i="10" s="1"/>
  <c r="E517" i="10"/>
  <c r="D517" i="10" s="1"/>
  <c r="C517" i="10" s="1"/>
  <c r="E516" i="10"/>
  <c r="D516" i="10"/>
  <c r="C516" i="10" s="1"/>
  <c r="E515" i="10"/>
  <c r="D515" i="10"/>
  <c r="C515" i="10"/>
  <c r="E514" i="10"/>
  <c r="D514" i="10" s="1"/>
  <c r="C514" i="10" s="1"/>
  <c r="E513" i="10"/>
  <c r="D513" i="10" s="1"/>
  <c r="C513" i="10" s="1"/>
  <c r="E512" i="10"/>
  <c r="D512" i="10"/>
  <c r="C512" i="10" s="1"/>
  <c r="E511" i="10"/>
  <c r="D511" i="10"/>
  <c r="C511" i="10"/>
  <c r="E510" i="10"/>
  <c r="D510" i="10" s="1"/>
  <c r="C510" i="10" s="1"/>
  <c r="E509" i="10"/>
  <c r="D509" i="10" s="1"/>
  <c r="C509" i="10" s="1"/>
  <c r="E508" i="10"/>
  <c r="D508" i="10"/>
  <c r="C508" i="10" s="1"/>
  <c r="E507" i="10"/>
  <c r="D507" i="10"/>
  <c r="C507" i="10"/>
  <c r="E506" i="10"/>
  <c r="D506" i="10" s="1"/>
  <c r="C506" i="10" s="1"/>
  <c r="E505" i="10"/>
  <c r="D505" i="10" s="1"/>
  <c r="C505" i="10" s="1"/>
  <c r="E504" i="10"/>
  <c r="D504" i="10"/>
  <c r="C504" i="10" s="1"/>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C493" i="10" s="1"/>
  <c r="E492" i="10"/>
  <c r="D492" i="10"/>
  <c r="C492" i="10" s="1"/>
  <c r="E491" i="10"/>
  <c r="D491" i="10"/>
  <c r="C491" i="10"/>
  <c r="E490" i="10"/>
  <c r="D490" i="10" s="1"/>
  <c r="C490" i="10" s="1"/>
  <c r="E489" i="10"/>
  <c r="D489" i="10" s="1"/>
  <c r="C489" i="10" s="1"/>
  <c r="E488" i="10"/>
  <c r="D488" i="10"/>
  <c r="C488" i="10" s="1"/>
  <c r="E487" i="10"/>
  <c r="D487" i="10"/>
  <c r="C487" i="10"/>
  <c r="E486" i="10"/>
  <c r="D486" i="10" s="1"/>
  <c r="C486" i="10" s="1"/>
  <c r="E485" i="10"/>
  <c r="D485" i="10" s="1"/>
  <c r="C485" i="10" s="1"/>
  <c r="E484" i="10"/>
  <c r="D484" i="10"/>
  <c r="C484" i="10" s="1"/>
  <c r="E483" i="10"/>
  <c r="D483" i="10"/>
  <c r="C483" i="10"/>
  <c r="E482" i="10"/>
  <c r="D482" i="10" s="1"/>
  <c r="C482" i="10" s="1"/>
  <c r="E481" i="10"/>
  <c r="D481" i="10" s="1"/>
  <c r="C481" i="10" s="1"/>
  <c r="E480" i="10"/>
  <c r="D480" i="10"/>
  <c r="C480" i="10" s="1"/>
  <c r="E479" i="10"/>
  <c r="D479" i="10"/>
  <c r="C479" i="10"/>
  <c r="E478" i="10"/>
  <c r="D478" i="10" s="1"/>
  <c r="C478" i="10" s="1"/>
  <c r="E477" i="10"/>
  <c r="D477" i="10" s="1"/>
  <c r="C477" i="10" s="1"/>
  <c r="E476" i="10"/>
  <c r="D476" i="10"/>
  <c r="C476" i="10" s="1"/>
  <c r="E475" i="10"/>
  <c r="D475" i="10"/>
  <c r="C475" i="10"/>
  <c r="E474" i="10"/>
  <c r="D474" i="10" s="1"/>
  <c r="C474" i="10" s="1"/>
  <c r="E473" i="10"/>
  <c r="D473" i="10" s="1"/>
  <c r="C473" i="10" s="1"/>
  <c r="E472" i="10"/>
  <c r="D472" i="10"/>
  <c r="C472" i="10" s="1"/>
  <c r="E471" i="10"/>
  <c r="D471" i="10"/>
  <c r="C471" i="10"/>
  <c r="E470" i="10"/>
  <c r="D470" i="10" s="1"/>
  <c r="C470" i="10" s="1"/>
  <c r="E469" i="10"/>
  <c r="D469" i="10" s="1"/>
  <c r="C469" i="10" s="1"/>
  <c r="E468" i="10"/>
  <c r="D468" i="10"/>
  <c r="C468" i="10" s="1"/>
  <c r="E467" i="10"/>
  <c r="D467" i="10"/>
  <c r="C467" i="10"/>
  <c r="E466" i="10"/>
  <c r="D466" i="10" s="1"/>
  <c r="C466" i="10" s="1"/>
  <c r="E465" i="10"/>
  <c r="D465" i="10" s="1"/>
  <c r="C465" i="10" s="1"/>
  <c r="E464" i="10"/>
  <c r="D464" i="10"/>
  <c r="C464" i="10" s="1"/>
  <c r="E463" i="10"/>
  <c r="D463" i="10"/>
  <c r="C463" i="10"/>
  <c r="E462" i="10"/>
  <c r="D462" i="10" s="1"/>
  <c r="C462" i="10" s="1"/>
  <c r="E461" i="10"/>
  <c r="D461" i="10" s="1"/>
  <c r="C461" i="10" s="1"/>
  <c r="E460" i="10"/>
  <c r="D460" i="10"/>
  <c r="C460" i="10" s="1"/>
  <c r="E459" i="10"/>
  <c r="D459" i="10"/>
  <c r="C459" i="10"/>
  <c r="E458" i="10"/>
  <c r="D458" i="10" s="1"/>
  <c r="C458" i="10" s="1"/>
  <c r="E457" i="10"/>
  <c r="D457" i="10" s="1"/>
  <c r="C457" i="10" s="1"/>
  <c r="E456" i="10"/>
  <c r="D456" i="10"/>
  <c r="C456" i="10" s="1"/>
  <c r="E455" i="10"/>
  <c r="D455" i="10"/>
  <c r="C455" i="10"/>
  <c r="E454" i="10"/>
  <c r="D454" i="10" s="1"/>
  <c r="C454" i="10" s="1"/>
  <c r="E453" i="10"/>
  <c r="D453" i="10" s="1"/>
  <c r="C453" i="10" s="1"/>
  <c r="E452" i="10"/>
  <c r="D452" i="10"/>
  <c r="C452" i="10" s="1"/>
  <c r="E451" i="10"/>
  <c r="D451" i="10"/>
  <c r="C451" i="10"/>
  <c r="E450" i="10"/>
  <c r="D450" i="10" s="1"/>
  <c r="C450" i="10" s="1"/>
  <c r="E449" i="10"/>
  <c r="D449" i="10" s="1"/>
  <c r="C449" i="10" s="1"/>
  <c r="E448" i="10"/>
  <c r="D448" i="10"/>
  <c r="C448" i="10" s="1"/>
  <c r="E447" i="10"/>
  <c r="D447" i="10"/>
  <c r="C447" i="10"/>
  <c r="E446" i="10"/>
  <c r="D446" i="10" s="1"/>
  <c r="C446" i="10" s="1"/>
  <c r="E445" i="10"/>
  <c r="D445" i="10" s="1"/>
  <c r="C445" i="10" s="1"/>
  <c r="E444" i="10"/>
  <c r="D444" i="10"/>
  <c r="C444" i="10" s="1"/>
  <c r="E443" i="10"/>
  <c r="D443" i="10"/>
  <c r="C443" i="10"/>
  <c r="E442" i="10"/>
  <c r="D442" i="10" s="1"/>
  <c r="C442" i="10" s="1"/>
  <c r="E441" i="10"/>
  <c r="D441" i="10" s="1"/>
  <c r="C441" i="10" s="1"/>
  <c r="E440" i="10"/>
  <c r="D440" i="10"/>
  <c r="C440" i="10" s="1"/>
  <c r="E439" i="10"/>
  <c r="D439" i="10"/>
  <c r="C439" i="10"/>
  <c r="E438" i="10"/>
  <c r="D438" i="10" s="1"/>
  <c r="C438" i="10" s="1"/>
  <c r="E437" i="10"/>
  <c r="D437" i="10" s="1"/>
  <c r="C437" i="10" s="1"/>
  <c r="E436" i="10"/>
  <c r="D436" i="10"/>
  <c r="C436" i="10" s="1"/>
  <c r="E435" i="10"/>
  <c r="D435" i="10"/>
  <c r="C435" i="10"/>
  <c r="E434" i="10"/>
  <c r="D434" i="10" s="1"/>
  <c r="C434" i="10" s="1"/>
  <c r="E433" i="10"/>
  <c r="D433" i="10" s="1"/>
  <c r="C433" i="10" s="1"/>
  <c r="E432" i="10"/>
  <c r="D432" i="10"/>
  <c r="C432" i="10" s="1"/>
  <c r="E431" i="10"/>
  <c r="D431" i="10"/>
  <c r="C431" i="10"/>
  <c r="E430" i="10"/>
  <c r="D430" i="10" s="1"/>
  <c r="C430" i="10" s="1"/>
  <c r="E429" i="10"/>
  <c r="D429" i="10" s="1"/>
  <c r="C429" i="10" s="1"/>
  <c r="E428" i="10"/>
  <c r="D428" i="10"/>
  <c r="C428" i="10" s="1"/>
  <c r="E427" i="10"/>
  <c r="D427" i="10"/>
  <c r="C427" i="10"/>
  <c r="E426" i="10"/>
  <c r="D426" i="10" s="1"/>
  <c r="C426" i="10" s="1"/>
  <c r="E425" i="10"/>
  <c r="D425" i="10" s="1"/>
  <c r="C425" i="10" s="1"/>
  <c r="E424" i="10"/>
  <c r="D424" i="10"/>
  <c r="C424" i="10" s="1"/>
  <c r="E423" i="10"/>
  <c r="D423" i="10"/>
  <c r="C423" i="10"/>
  <c r="E422" i="10"/>
  <c r="D422" i="10" s="1"/>
  <c r="C422" i="10" s="1"/>
  <c r="E421" i="10"/>
  <c r="D421" i="10" s="1"/>
  <c r="C421" i="10" s="1"/>
  <c r="E420" i="10"/>
  <c r="D420" i="10"/>
  <c r="C420" i="10" s="1"/>
  <c r="E419" i="10"/>
  <c r="D419" i="10"/>
  <c r="C419" i="10"/>
  <c r="E418" i="10"/>
  <c r="D418" i="10" s="1"/>
  <c r="C418" i="10" s="1"/>
  <c r="E417" i="10"/>
  <c r="D417" i="10" s="1"/>
  <c r="C417" i="10" s="1"/>
  <c r="E416" i="10"/>
  <c r="D416" i="10"/>
  <c r="C416" i="10" s="1"/>
  <c r="E415" i="10"/>
  <c r="D415" i="10"/>
  <c r="C415" i="10"/>
  <c r="E414" i="10"/>
  <c r="D414" i="10" s="1"/>
  <c r="C414" i="10" s="1"/>
  <c r="E413" i="10"/>
  <c r="D413" i="10" s="1"/>
  <c r="C413" i="10" s="1"/>
  <c r="E412" i="10"/>
  <c r="D412" i="10"/>
  <c r="C412" i="10" s="1"/>
  <c r="E411" i="10"/>
  <c r="D411" i="10"/>
  <c r="C411" i="10"/>
  <c r="E410" i="10"/>
  <c r="D410" i="10" s="1"/>
  <c r="C410" i="10" s="1"/>
  <c r="E409" i="10"/>
  <c r="D409" i="10" s="1"/>
  <c r="C409" i="10" s="1"/>
  <c r="E408" i="10"/>
  <c r="D408" i="10"/>
  <c r="C408" i="10" s="1"/>
  <c r="E407" i="10"/>
  <c r="D407" i="10"/>
  <c r="C407" i="10"/>
  <c r="E406" i="10"/>
  <c r="D406" i="10" s="1"/>
  <c r="C406" i="10" s="1"/>
  <c r="E405" i="10"/>
  <c r="D405" i="10" s="1"/>
  <c r="C405" i="10" s="1"/>
  <c r="E404" i="10"/>
  <c r="D404" i="10"/>
  <c r="C404" i="10" s="1"/>
  <c r="E403" i="10"/>
  <c r="D403" i="10"/>
  <c r="C403" i="10"/>
  <c r="E402" i="10"/>
  <c r="D402" i="10" s="1"/>
  <c r="C402" i="10" s="1"/>
  <c r="E401" i="10"/>
  <c r="D401" i="10" s="1"/>
  <c r="C401" i="10" s="1"/>
  <c r="E400" i="10"/>
  <c r="D400" i="10"/>
  <c r="C400" i="10" s="1"/>
  <c r="E399" i="10"/>
  <c r="D399" i="10"/>
  <c r="C399" i="10"/>
  <c r="E398" i="10"/>
  <c r="D398" i="10" s="1"/>
  <c r="C398" i="10" s="1"/>
  <c r="E397" i="10"/>
  <c r="D397" i="10" s="1"/>
  <c r="C397" i="10" s="1"/>
  <c r="E396" i="10"/>
  <c r="D396" i="10"/>
  <c r="C396" i="10" s="1"/>
  <c r="E395" i="10"/>
  <c r="D395" i="10"/>
  <c r="C395" i="10"/>
  <c r="E394" i="10"/>
  <c r="D394" i="10" s="1"/>
  <c r="C394" i="10" s="1"/>
  <c r="E393" i="10"/>
  <c r="D393" i="10" s="1"/>
  <c r="C393" i="10" s="1"/>
  <c r="E392" i="10"/>
  <c r="D392" i="10"/>
  <c r="C392" i="10" s="1"/>
  <c r="E391" i="10"/>
  <c r="D391" i="10"/>
  <c r="C391" i="10"/>
  <c r="E390" i="10"/>
  <c r="D390" i="10" s="1"/>
  <c r="C390" i="10" s="1"/>
  <c r="E389" i="10"/>
  <c r="D389" i="10" s="1"/>
  <c r="C389" i="10" s="1"/>
  <c r="E388" i="10"/>
  <c r="D388" i="10"/>
  <c r="C388" i="10" s="1"/>
  <c r="E387" i="10"/>
  <c r="D387" i="10"/>
  <c r="C387" i="10"/>
  <c r="E386" i="10"/>
  <c r="D386" i="10" s="1"/>
  <c r="C386" i="10" s="1"/>
  <c r="E385" i="10"/>
  <c r="D385" i="10" s="1"/>
  <c r="C385" i="10" s="1"/>
  <c r="E384" i="10"/>
  <c r="D384" i="10"/>
  <c r="C384" i="10" s="1"/>
  <c r="E383" i="10"/>
  <c r="D383" i="10"/>
  <c r="C383" i="10"/>
  <c r="E382" i="10"/>
  <c r="D382" i="10" s="1"/>
  <c r="C382" i="10" s="1"/>
  <c r="E381" i="10"/>
  <c r="D381" i="10" s="1"/>
  <c r="C381" i="10" s="1"/>
  <c r="E380" i="10"/>
  <c r="D380" i="10"/>
  <c r="C380" i="10" s="1"/>
  <c r="E379" i="10"/>
  <c r="D379" i="10"/>
  <c r="C379" i="10"/>
  <c r="E378" i="10"/>
  <c r="D378" i="10" s="1"/>
  <c r="C378" i="10" s="1"/>
  <c r="E377" i="10"/>
  <c r="D377" i="10" s="1"/>
  <c r="C377" i="10" s="1"/>
  <c r="E376" i="10"/>
  <c r="D376" i="10"/>
  <c r="C376" i="10" s="1"/>
  <c r="E375" i="10"/>
  <c r="D375" i="10"/>
  <c r="C375" i="10"/>
  <c r="E374" i="10"/>
  <c r="D374" i="10" s="1"/>
  <c r="C374" i="10" s="1"/>
  <c r="E373" i="10"/>
  <c r="D373" i="10" s="1"/>
  <c r="C373" i="10" s="1"/>
  <c r="E372" i="10"/>
  <c r="D372" i="10"/>
  <c r="C372" i="10" s="1"/>
  <c r="E371" i="10"/>
  <c r="D371" i="10"/>
  <c r="C371" i="10"/>
  <c r="E370" i="10"/>
  <c r="D370" i="10" s="1"/>
  <c r="C370" i="10" s="1"/>
  <c r="E369" i="10"/>
  <c r="D369" i="10" s="1"/>
  <c r="C369" i="10" s="1"/>
  <c r="E368" i="10"/>
  <c r="D368" i="10"/>
  <c r="C368" i="10" s="1"/>
  <c r="E367" i="10"/>
  <c r="D367" i="10"/>
  <c r="C367" i="10"/>
  <c r="E366" i="10"/>
  <c r="D366" i="10" s="1"/>
  <c r="C366" i="10" s="1"/>
  <c r="E365" i="10"/>
  <c r="D365" i="10" s="1"/>
  <c r="C365" i="10" s="1"/>
  <c r="E364" i="10"/>
  <c r="D364" i="10"/>
  <c r="C364" i="10" s="1"/>
  <c r="E363" i="10"/>
  <c r="D363" i="10"/>
  <c r="C363" i="10"/>
  <c r="E362" i="10"/>
  <c r="D362" i="10" s="1"/>
  <c r="C362" i="10" s="1"/>
  <c r="E361" i="10"/>
  <c r="D361" i="10" s="1"/>
  <c r="C361" i="10" s="1"/>
  <c r="E360" i="10"/>
  <c r="D360" i="10"/>
  <c r="C360" i="10" s="1"/>
  <c r="E359" i="10"/>
  <c r="D359" i="10"/>
  <c r="C359" i="10"/>
  <c r="E358" i="10"/>
  <c r="D358" i="10" s="1"/>
  <c r="C358" i="10" s="1"/>
  <c r="E357" i="10"/>
  <c r="D357" i="10" s="1"/>
  <c r="C357" i="10" s="1"/>
  <c r="E356" i="10"/>
  <c r="D356" i="10"/>
  <c r="C356" i="10" s="1"/>
  <c r="E355" i="10"/>
  <c r="D355" i="10"/>
  <c r="C355" i="10"/>
  <c r="E354" i="10"/>
  <c r="D354" i="10" s="1"/>
  <c r="C354" i="10" s="1"/>
  <c r="E353" i="10"/>
  <c r="D353" i="10" s="1"/>
  <c r="C353" i="10" s="1"/>
  <c r="E352" i="10"/>
  <c r="D352" i="10"/>
  <c r="C352" i="10" s="1"/>
  <c r="E351" i="10"/>
  <c r="D351" i="10"/>
  <c r="C351" i="10"/>
  <c r="E350" i="10"/>
  <c r="D350" i="10" s="1"/>
  <c r="C350" i="10" s="1"/>
  <c r="E349" i="10"/>
  <c r="D349" i="10" s="1"/>
  <c r="C349" i="10" s="1"/>
  <c r="E348" i="10"/>
  <c r="D348" i="10"/>
  <c r="C348" i="10" s="1"/>
  <c r="E347" i="10"/>
  <c r="D347" i="10"/>
  <c r="C347" i="10"/>
  <c r="E346" i="10"/>
  <c r="D346" i="10" s="1"/>
  <c r="C346" i="10" s="1"/>
  <c r="E345" i="10"/>
  <c r="D345" i="10" s="1"/>
  <c r="C345" i="10" s="1"/>
  <c r="E344" i="10"/>
  <c r="D344" i="10"/>
  <c r="C344" i="10" s="1"/>
  <c r="E343" i="10"/>
  <c r="D343" i="10"/>
  <c r="C343" i="10"/>
  <c r="E342" i="10"/>
  <c r="D342" i="10" s="1"/>
  <c r="C342" i="10" s="1"/>
  <c r="E341" i="10"/>
  <c r="D341" i="10" s="1"/>
  <c r="C341" i="10" s="1"/>
  <c r="E340" i="10"/>
  <c r="D340" i="10"/>
  <c r="C340" i="10" s="1"/>
  <c r="E339" i="10"/>
  <c r="D339" i="10"/>
  <c r="C339" i="10"/>
  <c r="E338" i="10"/>
  <c r="D338" i="10" s="1"/>
  <c r="C338" i="10" s="1"/>
  <c r="E337" i="10"/>
  <c r="D337" i="10" s="1"/>
  <c r="C337" i="10" s="1"/>
  <c r="E336" i="10"/>
  <c r="D336" i="10"/>
  <c r="C336" i="10" s="1"/>
  <c r="E335" i="10"/>
  <c r="D335" i="10"/>
  <c r="C335" i="10"/>
  <c r="E334" i="10"/>
  <c r="D334" i="10" s="1"/>
  <c r="C334" i="10" s="1"/>
  <c r="E333" i="10"/>
  <c r="D333" i="10" s="1"/>
  <c r="C333" i="10" s="1"/>
  <c r="E332" i="10"/>
  <c r="D332" i="10"/>
  <c r="C332" i="10" s="1"/>
  <c r="E331" i="10"/>
  <c r="D331" i="10"/>
  <c r="C331" i="10"/>
  <c r="E330" i="10"/>
  <c r="D330" i="10" s="1"/>
  <c r="C330" i="10" s="1"/>
  <c r="E329" i="10"/>
  <c r="D329" i="10" s="1"/>
  <c r="C329" i="10" s="1"/>
  <c r="E328" i="10"/>
  <c r="D328" i="10"/>
  <c r="C328" i="10" s="1"/>
  <c r="E327" i="10"/>
  <c r="D327" i="10"/>
  <c r="C327" i="10"/>
  <c r="E326" i="10"/>
  <c r="D326" i="10" s="1"/>
  <c r="C326" i="10" s="1"/>
  <c r="E325" i="10"/>
  <c r="D325" i="10" s="1"/>
  <c r="C325" i="10" s="1"/>
  <c r="E324" i="10"/>
  <c r="D324" i="10"/>
  <c r="C324" i="10" s="1"/>
  <c r="E323" i="10"/>
  <c r="D323" i="10"/>
  <c r="C323" i="10"/>
  <c r="E322" i="10"/>
  <c r="D322" i="10" s="1"/>
  <c r="C322" i="10" s="1"/>
  <c r="E321" i="10"/>
  <c r="D321" i="10" s="1"/>
  <c r="C321" i="10" s="1"/>
  <c r="E320" i="10"/>
  <c r="D320" i="10"/>
  <c r="C320" i="10" s="1"/>
  <c r="E319" i="10"/>
  <c r="D319" i="10"/>
  <c r="C319" i="10"/>
  <c r="E318" i="10"/>
  <c r="D318" i="10" s="1"/>
  <c r="C318" i="10" s="1"/>
  <c r="E317" i="10"/>
  <c r="D317" i="10" s="1"/>
  <c r="C317" i="10" s="1"/>
  <c r="E316" i="10"/>
  <c r="D316" i="10"/>
  <c r="C316" i="10" s="1"/>
  <c r="E315" i="10"/>
  <c r="D315" i="10"/>
  <c r="C315" i="10"/>
  <c r="E314" i="10"/>
  <c r="D314" i="10" s="1"/>
  <c r="C314" i="10" s="1"/>
  <c r="E313" i="10"/>
  <c r="D313" i="10" s="1"/>
  <c r="C313" i="10" s="1"/>
  <c r="E312" i="10"/>
  <c r="D312" i="10"/>
  <c r="C312" i="10" s="1"/>
  <c r="E311" i="10"/>
  <c r="D311" i="10"/>
  <c r="C311" i="10"/>
  <c r="E310" i="10"/>
  <c r="D310" i="10" s="1"/>
  <c r="C310" i="10" s="1"/>
  <c r="E309" i="10"/>
  <c r="D309" i="10" s="1"/>
  <c r="C309" i="10" s="1"/>
  <c r="E308" i="10"/>
  <c r="D308" i="10"/>
  <c r="C308" i="10" s="1"/>
  <c r="E307" i="10"/>
  <c r="D307" i="10"/>
  <c r="C307" i="10"/>
  <c r="E306" i="10"/>
  <c r="D306" i="10" s="1"/>
  <c r="C306" i="10" s="1"/>
  <c r="E305" i="10"/>
  <c r="D305" i="10" s="1"/>
  <c r="C305" i="10" s="1"/>
  <c r="E304" i="10"/>
  <c r="D304" i="10"/>
  <c r="C304" i="10" s="1"/>
  <c r="E303" i="10"/>
  <c r="D303" i="10"/>
  <c r="C303" i="10"/>
  <c r="E302" i="10"/>
  <c r="D302" i="10" s="1"/>
  <c r="C302" i="10" s="1"/>
  <c r="AJ26" i="11" s="1"/>
  <c r="E301" i="10"/>
  <c r="D301" i="10" s="1"/>
  <c r="C301" i="10" s="1"/>
  <c r="E300" i="10"/>
  <c r="D300" i="10"/>
  <c r="C300" i="10" s="1"/>
  <c r="E299" i="10"/>
  <c r="D299" i="10"/>
  <c r="C299" i="10" s="1"/>
  <c r="E298" i="10"/>
  <c r="D298" i="10" s="1"/>
  <c r="C298" i="10" s="1"/>
  <c r="E297" i="10"/>
  <c r="D297" i="10" s="1"/>
  <c r="C297" i="10" s="1"/>
  <c r="E296" i="10"/>
  <c r="D296" i="10"/>
  <c r="C296" i="10" s="1"/>
  <c r="E295" i="10"/>
  <c r="D295" i="10"/>
  <c r="C295" i="10" s="1"/>
  <c r="E294" i="10"/>
  <c r="D294" i="10" s="1"/>
  <c r="C294" i="10" s="1"/>
  <c r="E293" i="10"/>
  <c r="D293" i="10" s="1"/>
  <c r="C293" i="10" s="1"/>
  <c r="E292" i="10"/>
  <c r="D292" i="10"/>
  <c r="C292" i="10" s="1"/>
  <c r="E291" i="10"/>
  <c r="D291" i="10"/>
  <c r="C291" i="10" s="1"/>
  <c r="E290" i="10"/>
  <c r="D290" i="10" s="1"/>
  <c r="C290" i="10" s="1"/>
  <c r="E289" i="10"/>
  <c r="D289" i="10" s="1"/>
  <c r="C289" i="10" s="1"/>
  <c r="E288" i="10"/>
  <c r="D288" i="10" s="1"/>
  <c r="C288" i="10" s="1"/>
  <c r="E287" i="10"/>
  <c r="D287" i="10"/>
  <c r="C287" i="10" s="1"/>
  <c r="E286" i="10"/>
  <c r="D286" i="10" s="1"/>
  <c r="C286" i="10" s="1"/>
  <c r="E285" i="10"/>
  <c r="D285" i="10" s="1"/>
  <c r="C285" i="10" s="1"/>
  <c r="E284" i="10"/>
  <c r="D284" i="10" s="1"/>
  <c r="E283" i="10"/>
  <c r="D283" i="10"/>
  <c r="C283" i="10" s="1"/>
  <c r="E282" i="10"/>
  <c r="D282" i="10" s="1"/>
  <c r="C282" i="10" s="1"/>
  <c r="E281" i="10"/>
  <c r="D281" i="10" s="1"/>
  <c r="C281" i="10" s="1"/>
  <c r="E280" i="10"/>
  <c r="D280" i="10" s="1"/>
  <c r="C280" i="10" s="1"/>
  <c r="E279" i="10"/>
  <c r="D279" i="10"/>
  <c r="C279" i="10" s="1"/>
  <c r="E278" i="10"/>
  <c r="D278" i="10" s="1"/>
  <c r="C278" i="10" s="1"/>
  <c r="E277" i="10"/>
  <c r="D277" i="10" s="1"/>
  <c r="C277" i="10" s="1"/>
  <c r="E276" i="10"/>
  <c r="D276" i="10" s="1"/>
  <c r="C276" i="10" s="1"/>
  <c r="E275" i="10"/>
  <c r="D275" i="10"/>
  <c r="C275" i="10" s="1"/>
  <c r="E274" i="10"/>
  <c r="D274" i="10" s="1"/>
  <c r="C274" i="10" s="1"/>
  <c r="E273" i="10"/>
  <c r="D273" i="10" s="1"/>
  <c r="C273" i="10" s="1"/>
  <c r="E272" i="10"/>
  <c r="D272" i="10" s="1"/>
  <c r="T24" i="11" s="1"/>
  <c r="E271" i="10"/>
  <c r="D271" i="10"/>
  <c r="C271" i="10" s="1"/>
  <c r="E270" i="10"/>
  <c r="D270" i="10" s="1"/>
  <c r="C270" i="10"/>
  <c r="E269" i="10"/>
  <c r="D269" i="10" s="1"/>
  <c r="C269" i="10" s="1"/>
  <c r="E268" i="10"/>
  <c r="D268" i="10"/>
  <c r="C268" i="10" s="1"/>
  <c r="E267" i="10"/>
  <c r="D267" i="10"/>
  <c r="C267" i="10"/>
  <c r="E266" i="10"/>
  <c r="D266" i="10" s="1"/>
  <c r="C266" i="10" s="1"/>
  <c r="E265" i="10"/>
  <c r="D265" i="10"/>
  <c r="C265" i="10" s="1"/>
  <c r="E264" i="10"/>
  <c r="D264" i="10" s="1"/>
  <c r="C264" i="10" s="1"/>
  <c r="E263" i="10"/>
  <c r="D263" i="10"/>
  <c r="C263" i="10" s="1"/>
  <c r="E262" i="10"/>
  <c r="D262" i="10" s="1"/>
  <c r="C262" i="10"/>
  <c r="E261" i="10"/>
  <c r="D261" i="10" s="1"/>
  <c r="AP23" i="11" s="1"/>
  <c r="E260" i="10"/>
  <c r="D260" i="10"/>
  <c r="C260" i="10" s="1"/>
  <c r="E259" i="10"/>
  <c r="D259" i="10"/>
  <c r="C259" i="10"/>
  <c r="E258" i="10"/>
  <c r="D258" i="10" s="1"/>
  <c r="C258" i="10" s="1"/>
  <c r="E257" i="10"/>
  <c r="D257" i="10"/>
  <c r="C257" i="10" s="1"/>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C244" i="10" s="1"/>
  <c r="AN22" i="11"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AN21" i="11"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AN20" i="11" s="1"/>
  <c r="E218" i="10"/>
  <c r="D218" i="10"/>
  <c r="C218" i="10"/>
  <c r="E217" i="10"/>
  <c r="D217" i="10"/>
  <c r="C217" i="10"/>
  <c r="E216" i="10"/>
  <c r="D216" i="10" s="1"/>
  <c r="C216" i="10" s="1"/>
  <c r="E215" i="10"/>
  <c r="D215" i="10"/>
  <c r="C215" i="10" s="1"/>
  <c r="E214" i="10"/>
  <c r="D214" i="10"/>
  <c r="C214" i="10"/>
  <c r="E213" i="10"/>
  <c r="D213" i="10"/>
  <c r="C213" i="10"/>
  <c r="E212" i="10"/>
  <c r="D212" i="10" s="1"/>
  <c r="C212" i="10" s="1"/>
  <c r="D19" i="11" s="1"/>
  <c r="E211" i="10"/>
  <c r="D211" i="10"/>
  <c r="C211" i="10" s="1"/>
  <c r="E210" i="10"/>
  <c r="D210" i="10"/>
  <c r="C210" i="10"/>
  <c r="E209" i="10"/>
  <c r="D209" i="10"/>
  <c r="C209" i="10"/>
  <c r="E208" i="10"/>
  <c r="D208" i="10" s="1"/>
  <c r="C208" i="10" s="1"/>
  <c r="AN19" i="11" s="1"/>
  <c r="E207" i="10"/>
  <c r="D207" i="10"/>
  <c r="C207" i="10" s="1"/>
  <c r="E206" i="10"/>
  <c r="D206" i="10"/>
  <c r="C206" i="10"/>
  <c r="E205" i="10"/>
  <c r="D205" i="10"/>
  <c r="C205" i="10"/>
  <c r="E204" i="10"/>
  <c r="D204" i="10" s="1"/>
  <c r="C204" i="10" s="1"/>
  <c r="E203" i="10"/>
  <c r="D203" i="10"/>
  <c r="C203" i="10" s="1"/>
  <c r="E202" i="10"/>
  <c r="D202" i="10"/>
  <c r="C202" i="10"/>
  <c r="E201" i="10"/>
  <c r="D201" i="10"/>
  <c r="C201" i="10"/>
  <c r="E200" i="10"/>
  <c r="D200" i="10" s="1"/>
  <c r="C200" i="10" s="1"/>
  <c r="E199" i="10"/>
  <c r="D199" i="10" s="1"/>
  <c r="C199" i="10" s="1"/>
  <c r="AN18" i="11"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AN17" i="11"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c r="C174" i="10"/>
  <c r="E173" i="10"/>
  <c r="D173" i="10"/>
  <c r="C173" i="10"/>
  <c r="E172" i="10"/>
  <c r="D172" i="10" s="1"/>
  <c r="C172" i="10" s="1"/>
  <c r="E171" i="10"/>
  <c r="D171" i="10"/>
  <c r="C171" i="10" s="1"/>
  <c r="AN16" i="11" s="1"/>
  <c r="E170" i="10"/>
  <c r="D170" i="10"/>
  <c r="C170" i="10"/>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AN15" i="11" s="1"/>
  <c r="E155" i="10"/>
  <c r="D155" i="10" s="1"/>
  <c r="C155" i="10" s="1"/>
  <c r="E154" i="10"/>
  <c r="D154" i="10"/>
  <c r="C154" i="10" s="1"/>
  <c r="E153" i="10"/>
  <c r="D153" i="10"/>
  <c r="C153" i="10"/>
  <c r="E152" i="10"/>
  <c r="D152" i="10" s="1"/>
  <c r="C152" i="10" s="1"/>
  <c r="E151" i="10"/>
  <c r="D151" i="10" s="1"/>
  <c r="C151" i="10" s="1"/>
  <c r="AN14" i="11"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AN13" i="11"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AN12" i="11"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AN11" i="11" s="1"/>
  <c r="E107" i="10"/>
  <c r="D107" i="10" s="1"/>
  <c r="C107" i="10" s="1"/>
  <c r="E106" i="10"/>
  <c r="D106" i="10"/>
  <c r="C106" i="10" s="1"/>
  <c r="E105" i="10"/>
  <c r="D105" i="10"/>
  <c r="C105" i="10"/>
  <c r="E104" i="10"/>
  <c r="D104" i="10" s="1"/>
  <c r="C104" i="10" s="1"/>
  <c r="E103" i="10"/>
  <c r="D103" i="10" s="1"/>
  <c r="C103" i="10" s="1"/>
  <c r="AN10" i="11"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AN9" i="11"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AN8" i="11"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AN7" i="11"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AN6" i="11" s="1"/>
  <c r="E45" i="10"/>
  <c r="D45" i="10"/>
  <c r="C45" i="10"/>
  <c r="E44" i="10"/>
  <c r="D44" i="10" s="1"/>
  <c r="C44" i="10" s="1"/>
  <c r="E43" i="10"/>
  <c r="D43" i="10" s="1"/>
  <c r="C43" i="10" s="1"/>
  <c r="E42" i="10"/>
  <c r="D42" i="10"/>
  <c r="C42" i="10" s="1"/>
  <c r="E41" i="10"/>
  <c r="D41" i="10"/>
  <c r="C41" i="10"/>
  <c r="E40" i="10"/>
  <c r="D40" i="10" s="1"/>
  <c r="C40" i="10" s="1"/>
  <c r="E39" i="10"/>
  <c r="D39" i="10" s="1"/>
  <c r="C39" i="10" s="1"/>
  <c r="AN5" i="11"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AN4" i="11" s="1"/>
  <c r="E22" i="10"/>
  <c r="D22" i="10"/>
  <c r="C22" i="10" s="1"/>
  <c r="E21" i="10"/>
  <c r="D21" i="10"/>
  <c r="C21" i="10"/>
  <c r="E20" i="10"/>
  <c r="D20" i="10" s="1"/>
  <c r="C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AN3" i="11" s="1"/>
  <c r="E6" i="10"/>
  <c r="D6" i="10"/>
  <c r="C6" i="10" s="1"/>
  <c r="E5" i="10"/>
  <c r="D5" i="10"/>
  <c r="C5" i="10"/>
  <c r="E4" i="10"/>
  <c r="D4" i="10" s="1"/>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L26" i="11"/>
  <c r="AK26" i="11"/>
  <c r="AH26" i="11"/>
  <c r="AG26" i="11"/>
  <c r="AD26" i="11"/>
  <c r="AC26" i="11"/>
  <c r="AB26" i="11"/>
  <c r="Z26" i="11"/>
  <c r="Y26" i="11"/>
  <c r="X26" i="11"/>
  <c r="W26" i="11"/>
  <c r="T26" i="11"/>
  <c r="S26" i="11"/>
  <c r="Q26" i="11"/>
  <c r="P26" i="11"/>
  <c r="O26" i="11"/>
  <c r="N26" i="11"/>
  <c r="M26" i="11"/>
  <c r="L26" i="11"/>
  <c r="K26" i="11"/>
  <c r="J26" i="11"/>
  <c r="I26" i="11"/>
  <c r="H26" i="11"/>
  <c r="G26" i="11"/>
  <c r="F26" i="11"/>
  <c r="E26" i="11"/>
  <c r="AK25" i="11"/>
  <c r="AC25" i="11"/>
  <c r="X25" i="11"/>
  <c r="P25" i="11"/>
  <c r="M25" i="11"/>
  <c r="H25" i="11"/>
  <c r="E25" i="11"/>
  <c r="X24" i="11"/>
  <c r="P24" i="11"/>
  <c r="I24" i="11"/>
  <c r="AL23" i="11"/>
  <c r="AG23" i="11"/>
  <c r="L23" i="11"/>
  <c r="G23" i="11"/>
  <c r="AM22" i="11"/>
  <c r="AI22" i="11"/>
  <c r="AE22" i="11"/>
  <c r="AA22" i="11"/>
  <c r="W22" i="11"/>
  <c r="S22" i="11"/>
  <c r="O22" i="11"/>
  <c r="K22" i="11"/>
  <c r="G22" i="11"/>
  <c r="C22" i="11"/>
  <c r="AM21" i="11"/>
  <c r="AI21" i="11"/>
  <c r="AE21" i="11"/>
  <c r="AA21" i="11"/>
  <c r="W21" i="11"/>
  <c r="S21" i="11"/>
  <c r="O21" i="11"/>
  <c r="K21" i="11"/>
  <c r="G21" i="11"/>
  <c r="C21" i="11"/>
  <c r="AM20" i="11"/>
  <c r="AI20" i="11"/>
  <c r="AE20" i="11"/>
  <c r="AA20" i="11"/>
  <c r="W20" i="11"/>
  <c r="S20" i="11"/>
  <c r="O20" i="11"/>
  <c r="K20" i="11"/>
  <c r="G20" i="11"/>
  <c r="C20" i="11"/>
  <c r="AM19" i="11"/>
  <c r="AI19" i="11"/>
  <c r="AE19" i="11"/>
  <c r="AA19" i="11"/>
  <c r="W19" i="11"/>
  <c r="S19" i="11"/>
  <c r="O19" i="11"/>
  <c r="K19" i="11"/>
  <c r="G19" i="11"/>
  <c r="C19" i="11"/>
  <c r="AM18" i="11"/>
  <c r="AI18" i="11"/>
  <c r="AE18" i="11"/>
  <c r="AA18" i="11"/>
  <c r="W18" i="11"/>
  <c r="S18" i="11"/>
  <c r="O18" i="11"/>
  <c r="K18" i="11"/>
  <c r="G18" i="11"/>
  <c r="C18" i="11"/>
  <c r="AM17" i="11"/>
  <c r="AI17" i="11"/>
  <c r="AE17" i="11"/>
  <c r="AA17" i="11"/>
  <c r="W17" i="11"/>
  <c r="S17" i="11"/>
  <c r="O17" i="11"/>
  <c r="K17" i="11"/>
  <c r="G17" i="11"/>
  <c r="C17" i="11"/>
  <c r="AP16" i="11"/>
  <c r="AO16" i="11"/>
  <c r="AM16" i="11"/>
  <c r="AL16" i="11"/>
  <c r="AK16" i="11"/>
  <c r="AI16" i="11"/>
  <c r="AH16" i="11"/>
  <c r="AG16" i="11"/>
  <c r="AE16" i="11"/>
  <c r="AD16" i="11"/>
  <c r="AC16" i="11"/>
  <c r="AA16" i="11"/>
  <c r="Z16" i="11"/>
  <c r="Y16" i="11"/>
  <c r="X16" i="11"/>
  <c r="W16" i="11"/>
  <c r="T16" i="11"/>
  <c r="S16" i="11"/>
  <c r="P16" i="11"/>
  <c r="O16" i="11"/>
  <c r="N16" i="11"/>
  <c r="M16" i="11"/>
  <c r="L16" i="11"/>
  <c r="K16" i="11"/>
  <c r="J16" i="11"/>
  <c r="I16" i="11"/>
  <c r="H16" i="11"/>
  <c r="G16" i="11"/>
  <c r="F16" i="11"/>
  <c r="E16" i="11"/>
  <c r="C16" i="11"/>
  <c r="AP15" i="11"/>
  <c r="AM15" i="11"/>
  <c r="AL15" i="11"/>
  <c r="AI15" i="11"/>
  <c r="AH15" i="11"/>
  <c r="AE15" i="11"/>
  <c r="AD15" i="11"/>
  <c r="AA15" i="11"/>
  <c r="Z15" i="11"/>
  <c r="W15" i="11"/>
  <c r="V15" i="11"/>
  <c r="S15" i="11"/>
  <c r="R15" i="11"/>
  <c r="O15" i="11"/>
  <c r="N15" i="11"/>
  <c r="K15" i="11"/>
  <c r="J15" i="11"/>
  <c r="G15" i="11"/>
  <c r="F15" i="11"/>
  <c r="C15" i="11"/>
  <c r="AP14" i="11"/>
  <c r="AM14" i="11"/>
  <c r="AL14" i="11"/>
  <c r="AI14" i="11"/>
  <c r="AH14" i="11"/>
  <c r="AE14" i="11"/>
  <c r="AD14" i="11"/>
  <c r="AA14" i="11"/>
  <c r="Z14" i="11"/>
  <c r="W14" i="11"/>
  <c r="V14" i="11"/>
  <c r="S14" i="11"/>
  <c r="R14" i="11"/>
  <c r="O14" i="11"/>
  <c r="N14" i="11"/>
  <c r="K14" i="11"/>
  <c r="J14" i="11"/>
  <c r="G14" i="11"/>
  <c r="F14" i="11"/>
  <c r="C14" i="11"/>
  <c r="AP13" i="11"/>
  <c r="AM13" i="11"/>
  <c r="AL13" i="11"/>
  <c r="AI13" i="11"/>
  <c r="AH13" i="11"/>
  <c r="AE13" i="11"/>
  <c r="AD13" i="11"/>
  <c r="AA13" i="11"/>
  <c r="Z13" i="11"/>
  <c r="W13" i="11"/>
  <c r="V13" i="11"/>
  <c r="S13" i="11"/>
  <c r="R13" i="11"/>
  <c r="O13" i="11"/>
  <c r="N13" i="11"/>
  <c r="K13" i="11"/>
  <c r="J13" i="11"/>
  <c r="G13" i="11"/>
  <c r="F13" i="11"/>
  <c r="C13" i="11"/>
  <c r="AP12" i="11"/>
  <c r="AM12" i="11"/>
  <c r="AL12" i="11"/>
  <c r="AI12" i="11"/>
  <c r="AH12" i="11"/>
  <c r="AE12" i="11"/>
  <c r="AD12" i="11"/>
  <c r="AA12" i="11"/>
  <c r="Z12" i="11"/>
  <c r="W12" i="11"/>
  <c r="V12" i="11"/>
  <c r="S12" i="11"/>
  <c r="R12" i="11"/>
  <c r="O12" i="11"/>
  <c r="N12" i="11"/>
  <c r="K12" i="11"/>
  <c r="J12" i="11"/>
  <c r="G12" i="11"/>
  <c r="F12" i="11"/>
  <c r="C12" i="11"/>
  <c r="AP11" i="11"/>
  <c r="AM11" i="11"/>
  <c r="AL11" i="11"/>
  <c r="AI11" i="11"/>
  <c r="AH11" i="11"/>
  <c r="AE11" i="11"/>
  <c r="AD11" i="11"/>
  <c r="AA11" i="11"/>
  <c r="Z11" i="11"/>
  <c r="W11" i="11"/>
  <c r="V11" i="11"/>
  <c r="S11" i="11"/>
  <c r="R11" i="11"/>
  <c r="O11" i="11"/>
  <c r="N11" i="11"/>
  <c r="K11" i="11"/>
  <c r="J11" i="11"/>
  <c r="G11" i="11"/>
  <c r="F11" i="11"/>
  <c r="C11" i="11"/>
  <c r="AP10" i="11"/>
  <c r="AM10" i="11"/>
  <c r="AL10" i="11"/>
  <c r="AI10" i="11"/>
  <c r="AH10" i="11"/>
  <c r="AE10" i="11"/>
  <c r="AD10" i="11"/>
  <c r="AA10" i="11"/>
  <c r="Z10" i="11"/>
  <c r="W10" i="11"/>
  <c r="V10" i="11"/>
  <c r="S10" i="11"/>
  <c r="R10" i="11"/>
  <c r="O10" i="11"/>
  <c r="N10" i="11"/>
  <c r="K10" i="11"/>
  <c r="J10" i="11"/>
  <c r="G10" i="11"/>
  <c r="F10" i="11"/>
  <c r="C10" i="11"/>
  <c r="AP9" i="11"/>
  <c r="AM9" i="11"/>
  <c r="AL9" i="11"/>
  <c r="AI9" i="11"/>
  <c r="AH9" i="11"/>
  <c r="AE9" i="11"/>
  <c r="AD9" i="11"/>
  <c r="AA9" i="11"/>
  <c r="Z9" i="11"/>
  <c r="W9" i="11"/>
  <c r="V9" i="11"/>
  <c r="S9" i="11"/>
  <c r="R9" i="11"/>
  <c r="O9" i="11"/>
  <c r="N9" i="11"/>
  <c r="K9" i="11"/>
  <c r="J9" i="11"/>
  <c r="G9" i="11"/>
  <c r="F9" i="11"/>
  <c r="C9" i="11"/>
  <c r="AP8" i="11"/>
  <c r="AM8" i="11"/>
  <c r="AL8" i="11"/>
  <c r="AI8" i="11"/>
  <c r="AH8" i="11"/>
  <c r="AE8" i="11"/>
  <c r="AD8" i="11"/>
  <c r="AA8" i="11"/>
  <c r="Z8" i="11"/>
  <c r="W8" i="11"/>
  <c r="V8" i="11"/>
  <c r="S8" i="11"/>
  <c r="R8" i="11"/>
  <c r="O8" i="11"/>
  <c r="N8" i="11"/>
  <c r="K8" i="11"/>
  <c r="J8" i="11"/>
  <c r="G8" i="11"/>
  <c r="F8" i="11"/>
  <c r="C8" i="11"/>
  <c r="AP7" i="11"/>
  <c r="AM7" i="11"/>
  <c r="AL7" i="11"/>
  <c r="AI7" i="11"/>
  <c r="AH7" i="11"/>
  <c r="AE7" i="11"/>
  <c r="AD7" i="11"/>
  <c r="AA7" i="11"/>
  <c r="Z7" i="11"/>
  <c r="W7" i="11"/>
  <c r="V7" i="11"/>
  <c r="S7" i="11"/>
  <c r="R7" i="11"/>
  <c r="O7" i="11"/>
  <c r="N7" i="11"/>
  <c r="K7" i="11"/>
  <c r="J7" i="11"/>
  <c r="G7" i="11"/>
  <c r="F7" i="11"/>
  <c r="C7" i="11"/>
  <c r="AP6" i="11"/>
  <c r="AM6" i="11"/>
  <c r="AL6" i="11"/>
  <c r="AI6" i="11"/>
  <c r="AH6" i="11"/>
  <c r="AE6" i="11"/>
  <c r="AD6" i="11"/>
  <c r="AA6" i="11"/>
  <c r="Z6" i="11"/>
  <c r="W6" i="11"/>
  <c r="V6" i="11"/>
  <c r="S6" i="11"/>
  <c r="R6" i="11"/>
  <c r="O6" i="11"/>
  <c r="N6" i="11"/>
  <c r="K6" i="11"/>
  <c r="J6" i="11"/>
  <c r="G6" i="11"/>
  <c r="F6" i="11"/>
  <c r="C6" i="11"/>
  <c r="AP5" i="11"/>
  <c r="AM5" i="11"/>
  <c r="AL5" i="11"/>
  <c r="AI5" i="11"/>
  <c r="AH5" i="11"/>
  <c r="AE5" i="11"/>
  <c r="AD5" i="11"/>
  <c r="AA5" i="11"/>
  <c r="Z5" i="11"/>
  <c r="W5" i="11"/>
  <c r="V5" i="11"/>
  <c r="S5" i="11"/>
  <c r="R5" i="11"/>
  <c r="O5" i="11"/>
  <c r="N5" i="11"/>
  <c r="K5" i="11"/>
  <c r="J5" i="11"/>
  <c r="G5" i="11"/>
  <c r="F5" i="11"/>
  <c r="C5" i="11"/>
  <c r="AP4" i="11"/>
  <c r="AM4" i="11"/>
  <c r="AL4" i="11"/>
  <c r="AI4" i="11"/>
  <c r="AH4" i="11"/>
  <c r="AE4" i="11"/>
  <c r="AD4" i="11"/>
  <c r="AA4" i="11"/>
  <c r="Z4" i="11"/>
  <c r="W4" i="11"/>
  <c r="V4" i="11"/>
  <c r="S4" i="11"/>
  <c r="R4" i="11"/>
  <c r="O4" i="11"/>
  <c r="N4" i="11"/>
  <c r="K4" i="11"/>
  <c r="J4" i="11"/>
  <c r="G4" i="11"/>
  <c r="F4" i="11"/>
  <c r="C4" i="11"/>
  <c r="AP3" i="11"/>
  <c r="AM3" i="11"/>
  <c r="AL3" i="11"/>
  <c r="AI3" i="11"/>
  <c r="AH3" i="11"/>
  <c r="AE3" i="11"/>
  <c r="AD3" i="11"/>
  <c r="AA3" i="11"/>
  <c r="Z3" i="11"/>
  <c r="W3" i="11"/>
  <c r="V3" i="11"/>
  <c r="S3" i="11"/>
  <c r="R3" i="11"/>
  <c r="O3" i="11"/>
  <c r="N3" i="11"/>
  <c r="K3" i="11"/>
  <c r="J3" i="11"/>
  <c r="G3" i="11"/>
  <c r="F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K10" i="6"/>
  <c r="E10" i="6"/>
  <c r="E9" i="6"/>
  <c r="K9" i="6" s="1"/>
  <c r="J8" i="6"/>
  <c r="D8" i="6"/>
  <c r="L7" i="6"/>
  <c r="E7" i="6"/>
  <c r="A3" i="6"/>
  <c r="G72" i="5"/>
  <c r="A68" i="5"/>
  <c r="J64" i="5"/>
  <c r="E64" i="5"/>
  <c r="B65" i="5" s="1"/>
  <c r="C63" i="5"/>
  <c r="G63" i="5" s="1"/>
  <c r="B63" i="5"/>
  <c r="J62" i="5"/>
  <c r="E62" i="5"/>
  <c r="F63" i="5" s="1"/>
  <c r="E61" i="5"/>
  <c r="E60" i="5"/>
  <c r="E59" i="5"/>
  <c r="E58" i="5"/>
  <c r="J55" i="5"/>
  <c r="E55" i="5"/>
  <c r="B56" i="5" s="1"/>
  <c r="C54" i="5"/>
  <c r="G54" i="5" s="1"/>
  <c r="B54" i="5"/>
  <c r="J53" i="5"/>
  <c r="E53" i="5"/>
  <c r="F54" i="5" s="1"/>
  <c r="J50" i="5"/>
  <c r="E50" i="5"/>
  <c r="B51" i="5" s="1"/>
  <c r="C49" i="5"/>
  <c r="G49" i="5" s="1"/>
  <c r="B49" i="5"/>
  <c r="J48" i="5"/>
  <c r="E48" i="5"/>
  <c r="F49" i="5" s="1"/>
  <c r="E47" i="5"/>
  <c r="E46" i="5"/>
  <c r="C44" i="5"/>
  <c r="G44" i="5" s="1"/>
  <c r="B44" i="5"/>
  <c r="J43" i="5"/>
  <c r="E43" i="5"/>
  <c r="F44" i="5" s="1"/>
  <c r="J40" i="5"/>
  <c r="E40" i="5"/>
  <c r="B41" i="5" s="1"/>
  <c r="C38" i="5"/>
  <c r="G38" i="5" s="1"/>
  <c r="B38" i="5"/>
  <c r="J37" i="5"/>
  <c r="E37" i="5"/>
  <c r="F38" i="5" s="1"/>
  <c r="J35" i="5"/>
  <c r="E35" i="5"/>
  <c r="B36" i="5" s="1"/>
  <c r="D33" i="5"/>
  <c r="D32" i="5"/>
  <c r="I32" i="5" s="1"/>
  <c r="D31" i="5"/>
  <c r="D30" i="5"/>
  <c r="I30" i="5" s="1"/>
  <c r="D29" i="5"/>
  <c r="D28" i="5"/>
  <c r="I28" i="5" s="1"/>
  <c r="D27" i="5"/>
  <c r="F26" i="5"/>
  <c r="I33" i="5" s="1"/>
  <c r="E22" i="5"/>
  <c r="I22" i="5" s="1"/>
  <c r="L22" i="5" s="1"/>
  <c r="D20" i="5"/>
  <c r="D19" i="5"/>
  <c r="H19" i="5" s="1"/>
  <c r="D18" i="5"/>
  <c r="J17" i="5"/>
  <c r="D17" i="5"/>
  <c r="G17" i="5" s="1"/>
  <c r="H15" i="5"/>
  <c r="D15" i="5"/>
  <c r="D14" i="5"/>
  <c r="H14" i="5" s="1"/>
  <c r="H13" i="5"/>
  <c r="D13" i="5"/>
  <c r="D12" i="5"/>
  <c r="H12" i="5" s="1"/>
  <c r="H11" i="5"/>
  <c r="D11" i="5"/>
  <c r="J10" i="5"/>
  <c r="H10" i="5"/>
  <c r="K10" i="5" s="1"/>
  <c r="G10" i="5"/>
  <c r="D10" i="5"/>
  <c r="J8" i="5"/>
  <c r="D8" i="5"/>
  <c r="G8" i="5" s="1"/>
  <c r="A11" i="1"/>
  <c r="F36" i="5" l="1"/>
  <c r="F41" i="5"/>
  <c r="F51" i="5"/>
  <c r="F56" i="5"/>
  <c r="F65" i="5"/>
  <c r="H22" i="5"/>
  <c r="H8" i="5"/>
  <c r="K8" i="5" s="1"/>
  <c r="H17" i="5"/>
  <c r="K17" i="5" s="1"/>
  <c r="H18" i="5"/>
  <c r="H20" i="5"/>
  <c r="K22" i="5"/>
  <c r="I27" i="5"/>
  <c r="I29" i="5"/>
  <c r="I31" i="5"/>
  <c r="C36" i="5"/>
  <c r="G36" i="5" s="1"/>
  <c r="C41" i="5"/>
  <c r="G41" i="5" s="1"/>
  <c r="C51" i="5"/>
  <c r="G51" i="5" s="1"/>
  <c r="C56" i="5"/>
  <c r="G56" i="5" s="1"/>
  <c r="C65" i="5"/>
  <c r="G65" i="5" s="1"/>
  <c r="E3" i="11"/>
  <c r="I3" i="11"/>
  <c r="M3" i="11"/>
  <c r="Q3" i="11"/>
  <c r="U3" i="11"/>
  <c r="Y3" i="11"/>
  <c r="AC3" i="11"/>
  <c r="AG3" i="11"/>
  <c r="AK3" i="11"/>
  <c r="AO3" i="11"/>
  <c r="E4" i="11"/>
  <c r="I4" i="11"/>
  <c r="M4" i="11"/>
  <c r="Q4" i="11"/>
  <c r="U4" i="11"/>
  <c r="Y4" i="11"/>
  <c r="AC4" i="11"/>
  <c r="AG4" i="11"/>
  <c r="AK4" i="11"/>
  <c r="AO4" i="11"/>
  <c r="E5" i="11"/>
  <c r="I5" i="11"/>
  <c r="M5" i="11"/>
  <c r="Q5" i="11"/>
  <c r="U5" i="11"/>
  <c r="Y5" i="11"/>
  <c r="AC5" i="11"/>
  <c r="AG5" i="11"/>
  <c r="AK5" i="11"/>
  <c r="AO5" i="11"/>
  <c r="E6" i="11"/>
  <c r="I6" i="11"/>
  <c r="M6" i="11"/>
  <c r="Q6" i="11"/>
  <c r="U6" i="11"/>
  <c r="Y6" i="11"/>
  <c r="AC6" i="11"/>
  <c r="AG6" i="11"/>
  <c r="AK6" i="11"/>
  <c r="AO6" i="11"/>
  <c r="E7" i="11"/>
  <c r="I7" i="11"/>
  <c r="M7" i="11"/>
  <c r="Q7" i="11"/>
  <c r="U7" i="11"/>
  <c r="Y7" i="11"/>
  <c r="AC7" i="11"/>
  <c r="AG7" i="11"/>
  <c r="AK7" i="11"/>
  <c r="AO7" i="11"/>
  <c r="E8" i="11"/>
  <c r="I8" i="11"/>
  <c r="M8" i="11"/>
  <c r="Q8" i="11"/>
  <c r="U8" i="11"/>
  <c r="Y8" i="11"/>
  <c r="AC8" i="11"/>
  <c r="AG8" i="11"/>
  <c r="AK8" i="11"/>
  <c r="AO8" i="11"/>
  <c r="E9" i="11"/>
  <c r="I9" i="11"/>
  <c r="M9" i="11"/>
  <c r="Q9" i="11"/>
  <c r="U9" i="11"/>
  <c r="Y9" i="11"/>
  <c r="AC9" i="11"/>
  <c r="AG9" i="11"/>
  <c r="AK9" i="11"/>
  <c r="AO9" i="11"/>
  <c r="E10" i="11"/>
  <c r="I10" i="11"/>
  <c r="M10" i="11"/>
  <c r="Q10" i="11"/>
  <c r="U10" i="11"/>
  <c r="Y10" i="11"/>
  <c r="AC10" i="11"/>
  <c r="AG10" i="11"/>
  <c r="AK10" i="11"/>
  <c r="AO10" i="11"/>
  <c r="E11" i="11"/>
  <c r="I11" i="11"/>
  <c r="M11" i="11"/>
  <c r="Q11" i="11"/>
  <c r="U11" i="11"/>
  <c r="Y11" i="11"/>
  <c r="AC11" i="11"/>
  <c r="AG11" i="11"/>
  <c r="AK11" i="11"/>
  <c r="AO11" i="11"/>
  <c r="E12" i="11"/>
  <c r="I12" i="11"/>
  <c r="M12" i="11"/>
  <c r="Q12" i="11"/>
  <c r="U12" i="11"/>
  <c r="Y12" i="11"/>
  <c r="AC12" i="11"/>
  <c r="AG12" i="11"/>
  <c r="AK12" i="11"/>
  <c r="AO12" i="11"/>
  <c r="E13" i="11"/>
  <c r="I13" i="11"/>
  <c r="M13" i="11"/>
  <c r="Q13" i="11"/>
  <c r="U13" i="11"/>
  <c r="Y13" i="11"/>
  <c r="AC13" i="11"/>
  <c r="AG13" i="11"/>
  <c r="AK13" i="11"/>
  <c r="AO13" i="11"/>
  <c r="E14" i="11"/>
  <c r="I14" i="11"/>
  <c r="M14" i="11"/>
  <c r="Q14" i="11"/>
  <c r="U14" i="11"/>
  <c r="Y14" i="11"/>
  <c r="AC14" i="11"/>
  <c r="AG14" i="11"/>
  <c r="AK14" i="11"/>
  <c r="AO14" i="11"/>
  <c r="E15" i="11"/>
  <c r="I15" i="11"/>
  <c r="M15" i="11"/>
  <c r="Q15" i="11"/>
  <c r="U15" i="11"/>
  <c r="Y15" i="11"/>
  <c r="AC15" i="11"/>
  <c r="AG15" i="11"/>
  <c r="AK15" i="11"/>
  <c r="AO15" i="11"/>
  <c r="Q16" i="11"/>
  <c r="U16" i="11"/>
  <c r="E17" i="11"/>
  <c r="I17" i="11"/>
  <c r="M17" i="11"/>
  <c r="Q17" i="11"/>
  <c r="U17" i="11"/>
  <c r="Y17" i="11"/>
  <c r="AC17" i="11"/>
  <c r="AG17" i="11"/>
  <c r="AK17" i="11"/>
  <c r="AO17" i="11"/>
  <c r="E18" i="11"/>
  <c r="I18" i="11"/>
  <c r="M18" i="11"/>
  <c r="Q18" i="11"/>
  <c r="U18" i="11"/>
  <c r="Y18" i="11"/>
  <c r="AC18" i="11"/>
  <c r="AG18" i="11"/>
  <c r="AK18" i="11"/>
  <c r="AO18" i="11"/>
  <c r="E19" i="11"/>
  <c r="I19" i="11"/>
  <c r="M19" i="11"/>
  <c r="Q19" i="11"/>
  <c r="U19" i="11"/>
  <c r="Y19" i="11"/>
  <c r="AC19" i="11"/>
  <c r="AG19" i="11"/>
  <c r="AK19" i="11"/>
  <c r="AO19" i="11"/>
  <c r="E20" i="11"/>
  <c r="I20" i="11"/>
  <c r="M20" i="11"/>
  <c r="Q20" i="11"/>
  <c r="U20" i="11"/>
  <c r="Y20" i="11"/>
  <c r="AC20" i="11"/>
  <c r="AG20" i="11"/>
  <c r="AK20" i="11"/>
  <c r="AO20" i="11"/>
  <c r="E21" i="11"/>
  <c r="I21" i="11"/>
  <c r="M21" i="11"/>
  <c r="Q21" i="11"/>
  <c r="U21" i="11"/>
  <c r="Y21" i="11"/>
  <c r="AC21" i="11"/>
  <c r="AG21" i="11"/>
  <c r="AK21" i="11"/>
  <c r="AO21" i="11"/>
  <c r="E22" i="11"/>
  <c r="I22" i="11"/>
  <c r="M22" i="11"/>
  <c r="Q22" i="11"/>
  <c r="U22" i="11"/>
  <c r="Y22" i="11"/>
  <c r="AC22" i="11"/>
  <c r="AG22" i="11"/>
  <c r="AK22" i="11"/>
  <c r="AO22" i="11"/>
  <c r="E23" i="11"/>
  <c r="I23" i="11"/>
  <c r="N23" i="11"/>
  <c r="T23" i="11"/>
  <c r="Y23" i="11"/>
  <c r="AD23" i="11"/>
  <c r="AO23" i="11"/>
  <c r="F24" i="11"/>
  <c r="L24" i="11"/>
  <c r="L25" i="11"/>
  <c r="T25" i="11"/>
  <c r="AB25" i="11"/>
  <c r="D26" i="11"/>
  <c r="U26" i="11"/>
  <c r="AF26" i="11"/>
  <c r="C284" i="10"/>
  <c r="W25" i="11"/>
  <c r="S25" i="11"/>
  <c r="O25" i="11"/>
  <c r="K25" i="11"/>
  <c r="G25" i="11"/>
  <c r="AP25" i="11"/>
  <c r="AL25" i="11"/>
  <c r="AH25" i="11"/>
  <c r="AD25" i="11"/>
  <c r="Z25" i="11"/>
  <c r="N25" i="11"/>
  <c r="J25" i="11"/>
  <c r="F25" i="11"/>
  <c r="R16" i="11"/>
  <c r="V16" i="11"/>
  <c r="F17" i="11"/>
  <c r="J17" i="11"/>
  <c r="N17" i="11"/>
  <c r="R17" i="11"/>
  <c r="V17" i="11"/>
  <c r="Z17" i="11"/>
  <c r="AD17" i="11"/>
  <c r="AH17" i="11"/>
  <c r="AL17" i="11"/>
  <c r="AP17" i="11"/>
  <c r="F18" i="11"/>
  <c r="J18" i="11"/>
  <c r="N18" i="11"/>
  <c r="R18" i="11"/>
  <c r="V18" i="11"/>
  <c r="Z18" i="11"/>
  <c r="AD18" i="11"/>
  <c r="AH18" i="11"/>
  <c r="AL18" i="11"/>
  <c r="AP18" i="11"/>
  <c r="F19" i="11"/>
  <c r="J19" i="11"/>
  <c r="N19" i="11"/>
  <c r="R19" i="11"/>
  <c r="V19" i="11"/>
  <c r="Z19" i="11"/>
  <c r="AD19" i="11"/>
  <c r="AH19" i="11"/>
  <c r="AL19" i="11"/>
  <c r="AP19" i="11"/>
  <c r="F20" i="11"/>
  <c r="J20" i="11"/>
  <c r="N20" i="11"/>
  <c r="R20" i="11"/>
  <c r="V20" i="11"/>
  <c r="Z20" i="11"/>
  <c r="AD20" i="11"/>
  <c r="AH20" i="11"/>
  <c r="AL20" i="11"/>
  <c r="AP20" i="11"/>
  <c r="F21" i="11"/>
  <c r="J21" i="11"/>
  <c r="N21" i="11"/>
  <c r="R21" i="11"/>
  <c r="V21" i="11"/>
  <c r="Z21" i="11"/>
  <c r="AD21" i="11"/>
  <c r="AH21" i="11"/>
  <c r="AL21" i="11"/>
  <c r="AP21" i="11"/>
  <c r="F22" i="11"/>
  <c r="J22" i="11"/>
  <c r="N22" i="11"/>
  <c r="R22" i="11"/>
  <c r="V22" i="11"/>
  <c r="Z22" i="11"/>
  <c r="AD22" i="11"/>
  <c r="AH22" i="11"/>
  <c r="AL22" i="11"/>
  <c r="AP22" i="11"/>
  <c r="F23" i="11"/>
  <c r="J23" i="11"/>
  <c r="P23" i="11"/>
  <c r="Z23" i="11"/>
  <c r="AK23" i="11"/>
  <c r="H24" i="11"/>
  <c r="M24" i="11"/>
  <c r="AC24" i="11"/>
  <c r="AK24" i="11"/>
  <c r="W24" i="11"/>
  <c r="S24" i="11"/>
  <c r="O24" i="11"/>
  <c r="K24" i="11"/>
  <c r="G24" i="11"/>
  <c r="AP24" i="11"/>
  <c r="AL24" i="11"/>
  <c r="AH24" i="11"/>
  <c r="AD24" i="11"/>
  <c r="Z24" i="11"/>
  <c r="N24" i="11"/>
  <c r="C272" i="10"/>
  <c r="C261" i="10"/>
  <c r="AE23" i="11" s="1"/>
  <c r="W23" i="11"/>
  <c r="S23" i="11"/>
  <c r="O23" i="11"/>
  <c r="K23" i="11"/>
  <c r="AM25" i="11"/>
  <c r="AI25" i="11"/>
  <c r="AE25" i="11"/>
  <c r="AA25" i="11"/>
  <c r="C25" i="11"/>
  <c r="V25" i="11"/>
  <c r="R25" i="11"/>
  <c r="D3" i="11"/>
  <c r="H3" i="11"/>
  <c r="L3" i="11"/>
  <c r="P3" i="11"/>
  <c r="T3" i="11"/>
  <c r="X3" i="11"/>
  <c r="AB3" i="11"/>
  <c r="AF3" i="11"/>
  <c r="AJ3" i="11"/>
  <c r="D4" i="11"/>
  <c r="H4" i="11"/>
  <c r="L4" i="11"/>
  <c r="P4" i="11"/>
  <c r="T4" i="11"/>
  <c r="X4" i="11"/>
  <c r="AB4" i="11"/>
  <c r="AF4" i="11"/>
  <c r="AJ4" i="11"/>
  <c r="D5" i="11"/>
  <c r="H5" i="11"/>
  <c r="L5" i="11"/>
  <c r="P5" i="11"/>
  <c r="T5" i="11"/>
  <c r="X5" i="11"/>
  <c r="AB5" i="11"/>
  <c r="AF5" i="11"/>
  <c r="AJ5" i="11"/>
  <c r="D6" i="11"/>
  <c r="H6" i="11"/>
  <c r="L6" i="11"/>
  <c r="P6" i="11"/>
  <c r="T6" i="11"/>
  <c r="X6" i="11"/>
  <c r="AB6" i="11"/>
  <c r="AF6" i="11"/>
  <c r="AJ6" i="11"/>
  <c r="D7" i="11"/>
  <c r="H7" i="11"/>
  <c r="L7" i="11"/>
  <c r="P7" i="11"/>
  <c r="T7" i="11"/>
  <c r="X7" i="11"/>
  <c r="AB7" i="11"/>
  <c r="AF7" i="11"/>
  <c r="AJ7" i="11"/>
  <c r="D8" i="11"/>
  <c r="H8" i="11"/>
  <c r="L8" i="11"/>
  <c r="P8" i="11"/>
  <c r="T8" i="11"/>
  <c r="X8" i="11"/>
  <c r="AB8" i="11"/>
  <c r="AF8" i="11"/>
  <c r="AJ8" i="11"/>
  <c r="D9" i="11"/>
  <c r="H9" i="11"/>
  <c r="L9" i="11"/>
  <c r="P9" i="11"/>
  <c r="T9" i="11"/>
  <c r="X9" i="11"/>
  <c r="AB9" i="11"/>
  <c r="AF9" i="11"/>
  <c r="AJ9" i="11"/>
  <c r="D10" i="11"/>
  <c r="H10" i="11"/>
  <c r="L10" i="11"/>
  <c r="P10" i="11"/>
  <c r="T10" i="11"/>
  <c r="X10" i="11"/>
  <c r="AB10" i="11"/>
  <c r="AF10" i="11"/>
  <c r="AJ10" i="11"/>
  <c r="D11" i="11"/>
  <c r="H11" i="11"/>
  <c r="L11" i="11"/>
  <c r="P11" i="11"/>
  <c r="T11" i="11"/>
  <c r="X11" i="11"/>
  <c r="AB11" i="11"/>
  <c r="AF11" i="11"/>
  <c r="AJ11" i="11"/>
  <c r="D12" i="11"/>
  <c r="H12" i="11"/>
  <c r="L12" i="11"/>
  <c r="P12" i="11"/>
  <c r="T12" i="11"/>
  <c r="X12" i="11"/>
  <c r="AB12" i="11"/>
  <c r="AF12" i="11"/>
  <c r="AJ12" i="11"/>
  <c r="D13" i="11"/>
  <c r="H13" i="11"/>
  <c r="L13" i="11"/>
  <c r="P13" i="11"/>
  <c r="T13" i="11"/>
  <c r="X13" i="11"/>
  <c r="AB13" i="11"/>
  <c r="AF13" i="11"/>
  <c r="AJ13" i="11"/>
  <c r="D14" i="11"/>
  <c r="H14" i="11"/>
  <c r="L14" i="11"/>
  <c r="P14" i="11"/>
  <c r="T14" i="11"/>
  <c r="X14" i="11"/>
  <c r="AB14" i="11"/>
  <c r="AF14" i="11"/>
  <c r="AJ14" i="11"/>
  <c r="D15" i="11"/>
  <c r="H15" i="11"/>
  <c r="L15" i="11"/>
  <c r="P15" i="11"/>
  <c r="T15" i="11"/>
  <c r="X15" i="11"/>
  <c r="AB15" i="11"/>
  <c r="AF15" i="11"/>
  <c r="AJ15" i="11"/>
  <c r="D16" i="11"/>
  <c r="AB16" i="11"/>
  <c r="AF16" i="11"/>
  <c r="AJ16" i="11"/>
  <c r="D17" i="11"/>
  <c r="H17" i="11"/>
  <c r="L17" i="11"/>
  <c r="P17" i="11"/>
  <c r="T17" i="11"/>
  <c r="X17" i="11"/>
  <c r="AB17" i="11"/>
  <c r="AF17" i="11"/>
  <c r="AJ17" i="11"/>
  <c r="D18" i="11"/>
  <c r="H18" i="11"/>
  <c r="L18" i="11"/>
  <c r="P18" i="11"/>
  <c r="T18" i="11"/>
  <c r="X18" i="11"/>
  <c r="AB18" i="11"/>
  <c r="AF18" i="11"/>
  <c r="AJ18" i="11"/>
  <c r="H19" i="11"/>
  <c r="L19" i="11"/>
  <c r="P19" i="11"/>
  <c r="T19" i="11"/>
  <c r="X19" i="11"/>
  <c r="AB19" i="11"/>
  <c r="AF19" i="11"/>
  <c r="AJ19" i="11"/>
  <c r="D20" i="11"/>
  <c r="H20" i="11"/>
  <c r="L20" i="11"/>
  <c r="P20" i="11"/>
  <c r="T20" i="11"/>
  <c r="X20" i="11"/>
  <c r="AB20" i="11"/>
  <c r="AF20" i="11"/>
  <c r="AJ20" i="11"/>
  <c r="D21" i="11"/>
  <c r="H21" i="11"/>
  <c r="L21" i="11"/>
  <c r="P21" i="11"/>
  <c r="T21" i="11"/>
  <c r="X21" i="11"/>
  <c r="AB21" i="11"/>
  <c r="AF21" i="11"/>
  <c r="AJ21" i="11"/>
  <c r="D22" i="11"/>
  <c r="H22" i="11"/>
  <c r="L22" i="11"/>
  <c r="P22" i="11"/>
  <c r="T22" i="11"/>
  <c r="X22" i="11"/>
  <c r="AB22" i="11"/>
  <c r="AF22" i="11"/>
  <c r="AJ22" i="11"/>
  <c r="H23" i="11"/>
  <c r="M23" i="11"/>
  <c r="X23" i="11"/>
  <c r="AC23" i="11"/>
  <c r="AH23" i="11"/>
  <c r="E24" i="11"/>
  <c r="J24" i="11"/>
  <c r="Y24" i="11"/>
  <c r="AG24" i="11"/>
  <c r="AO24" i="11"/>
  <c r="I25" i="11"/>
  <c r="Q25" i="11"/>
  <c r="Y25" i="11"/>
  <c r="AG25" i="11"/>
  <c r="AO25" i="11"/>
  <c r="AM24" i="11"/>
  <c r="AI24" i="11"/>
  <c r="AE24" i="11"/>
  <c r="AA24" i="11"/>
  <c r="C24" i="11"/>
  <c r="V24" i="11"/>
  <c r="R24" i="11"/>
  <c r="AM26" i="11"/>
  <c r="AI26" i="11"/>
  <c r="AE26" i="11"/>
  <c r="AA26" i="11"/>
  <c r="C26" i="11"/>
  <c r="V26" i="11"/>
  <c r="R26" i="11"/>
  <c r="AN23" i="11" l="1"/>
  <c r="R23" i="11"/>
  <c r="D23" i="11"/>
  <c r="AB23" i="11"/>
  <c r="V23" i="11"/>
  <c r="Q23" i="11"/>
  <c r="C23" i="11"/>
  <c r="AF23" i="11"/>
  <c r="U23" i="11"/>
  <c r="AJ23" i="11"/>
  <c r="AI23" i="11"/>
  <c r="Q24" i="11"/>
  <c r="D24" i="11"/>
  <c r="U24" i="11"/>
  <c r="AJ24" i="11"/>
  <c r="AB24" i="11"/>
  <c r="AN24" i="11"/>
  <c r="AF24" i="11"/>
  <c r="AN25" i="11"/>
  <c r="AF25" i="11"/>
  <c r="AM23" i="11"/>
  <c r="AJ25" i="11"/>
  <c r="D25" i="11"/>
  <c r="AA23" i="11"/>
  <c r="U25" i="11"/>
</calcChain>
</file>

<file path=xl/sharedStrings.xml><?xml version="1.0" encoding="utf-8"?>
<sst xmlns="http://schemas.openxmlformats.org/spreadsheetml/2006/main" count="4613" uniqueCount="418">
  <si>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</si>
  <si>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</si>
  <si>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</si>
  <si>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</si>
  <si>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</si>
  <si>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</si>
  <si>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</si>
  <si>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</si>
  <si>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</si>
  <si>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</si>
  <si>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</si>
  <si>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</si>
  <si>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</si>
  <si>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</si>
  <si>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</si>
  <si>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</si>
  <si>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</si>
  <si>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</si>
  <si>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</si>
  <si>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</si>
  <si>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</si>
  <si>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</si>
  <si>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我单位下设四个管理中心分别为：学生发展中心，负责学生德育日常管理等工作；教师发展中心，负责教师日常教育教学、教师发展培训等工作；人力资源与信息中心，负责学校人事管理、电教、信息平台发布等工作；后勤保障中心，负责学校财务管理、食堂管理、固定资产管理、保安保洁管理、日常维修等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</si>
  <si>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</si>
  <si>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</si>
  <si>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</si>
  <si>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</si>
  <si>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</si>
  <si>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</si>
  <si>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</si>
  <si>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</si>
  <si>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</si>
  <si>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</si>
  <si>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</si>
  <si>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</si>
  <si>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</si>
  <si>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</si>
  <si>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</si>
  <si>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</si>
  <si>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</si>
  <si>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</si>
  <si>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</si>
  <si>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</si>
  <si>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</si>
  <si>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</si>
  <si>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</si>
  <si>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</si>
  <si>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</si>
  <si>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</si>
  <si>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</si>
  <si>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</si>
  <si>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主要原因是增加学位，我校在区教委的牵头下重新与教育学院签订合作办学协议，增加东校区；在基建中心牵头下签订了西校区的租赁协议，增加了西校区。两个校区教学办公设备、家具、技防、网络铺设等。</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</si>
  <si>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</si>
  <si>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</si>
  <si>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</si>
  <si>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</si>
  <si>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</si>
  <si>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</si>
  <si>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</si>
  <si>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</si>
  <si>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</si>
  <si>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</si>
  <si>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</si>
  <si>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</si>
  <si>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</si>
  <si>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</si>
  <si>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</si>
  <si>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</si>
  <si>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</si>
  <si>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</si>
  <si>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主要原因是增加学位，我校在区教委的牵头下重新与教育学院签订合作办学协议，增加东校区；教学人员增加。</t>
  </si>
  <si>
    <t>进修及培训（款）2020年度决算</t>
  </si>
  <si>
    <t>主要原因是疫情，财政统一压缩了培训费。</t>
  </si>
  <si>
    <t>教育费附加安排的支出（款）2020年度决算</t>
  </si>
  <si>
    <t>主要原因是按照预算安排全部支出。</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</si>
  <si>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</si>
  <si>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</si>
  <si>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</si>
  <si>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</si>
  <si>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</si>
  <si>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</si>
  <si>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主要原因是事业单位养老测算基数口径不同，因此实际支出数小于年初预算数。</t>
  </si>
  <si>
    <t>4.卫生健康支出（类）2020年度决算</t>
  </si>
  <si>
    <t>行政事业单位医疗（款）2020年度决算</t>
  </si>
  <si>
    <t>主要原因是教学人员增加。</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</si>
  <si>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</si>
  <si>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</si>
  <si>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</si>
  <si>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</si>
  <si>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</si>
  <si>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</si>
  <si>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</si>
  <si>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</si>
  <si>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</si>
  <si>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</si>
  <si>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</si>
  <si>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</si>
  <si>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</si>
  <si>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</si>
  <si>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</si>
  <si>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</si>
  <si>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</si>
  <si>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</si>
  <si>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</si>
  <si>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</si>
  <si>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</si>
  <si>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</si>
  <si>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</si>
  <si>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</si>
  <si>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</si>
  <si>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</si>
  <si>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</si>
  <si>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</si>
  <si>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</si>
  <si>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</si>
  <si>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</si>
  <si>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</si>
  <si>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</si>
  <si>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</si>
  <si>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</si>
  <si>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</si>
  <si>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r>
      <t>北京市西城区五路通小学对</t>
    </r>
    <r>
      <rPr>
        <sz val="14"/>
        <color theme="1"/>
        <rFont val="FangSong"/>
        <charset val="134"/>
      </rPr>
      <t>2020</t>
    </r>
    <r>
      <rPr>
        <sz val="14"/>
        <color theme="1"/>
        <rFont val="宋体"/>
        <family val="3"/>
        <charset val="134"/>
      </rPr>
      <t>年度部门项目支出实施绩效评价，评价项目2个，占项目总数的0.06</t>
    </r>
    <r>
      <rPr>
        <sz val="14"/>
        <color theme="1"/>
        <rFont val="FangSong"/>
        <charset val="134"/>
      </rPr>
      <t>%</t>
    </r>
    <r>
      <rPr>
        <sz val="14"/>
        <color theme="1"/>
        <rFont val="宋体"/>
        <family val="3"/>
        <charset val="134"/>
      </rPr>
      <t>，涉及金额500万元。评价结果一、合作办学经费项目，我校利用此笔经费，专项用于借助教育学院的教学资源和教学场所，开展小学与初中过渡衔接实验项目，提高办学质量。项目合作期为三年，今年9月开始是第一年，借助北京教育学院的品牌优势，确定我校加挂“北京教育学院附属西城实验小学”校名牌，作为其教育教学改革实践基地，教育学院发挥专业优势每年为我校提供小学生学习方法指导和小学教研科研成果，并对我校的教育教学管理和科研工作给予指导，并提供教室及办公室及其他用房供给1018.4平米用于教学活动，指导与培训我校开展的小学教育和与初中过渡衔接实验项目、图书馆课程、课外活动、研制学校发展规划、学科教学指导、学校科研等得到了老师、学生和家长的一致好评和积极配合，家长们都希望孩子可以参与到这个项目中，提高孩子的学习和适应能力，我校的老师在这个项目中也积极投入，得到了教育学院领导和老师们的认可。二、合作办学项目，我校利用此笔经费，专项用于借助教育学院的教学资源和教学场所，开展小学与初中过渡衔接实验项目。项目合作期为五年，截止到今年8月是第五年，教育学院每年向我校提供小学生学习方法指导和小学教研科研成果，并对我校的教育教学管理和科研工作给予指导，并提供六间教室及办公室及其他用房供给753.2平米用于教学活动，我校开展的小学与初中过渡衔接实验项目得到了学生和家长的一致好评和积极配合，家长们都希望孩子可以参与到这个项目中，提高孩子的学习和适应能力，我校的老师在这个项目中也积极投入，得到了教育学院领导和老师们的认可。</t>
    </r>
  </si>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</sst>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2">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宋体"/>
      <family val="3"/>
      <charset val="134"/>
    </font>
    <font>
      <sz val="14"/>
      <color theme="1"/>
      <name val="黑体"/>
      <family val="3"/>
      <charset val="134"/>
    </font>
    <font>
      <sz val="14"/>
      <name val="宋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9" fillId="0" borderId="0">
      <alignment vertical="center"/>
    </xf>
    <xf numFmtId="0" fontId="18" fillId="0" borderId="0"/>
    <xf numFmtId="0" fontId="20" fillId="0" borderId="0">
      <alignment vertical="center"/>
    </xf>
    <xf numFmtId="0" fontId="20" fillId="0" borderId="0"/>
    <xf numFmtId="43" fontId="20" fillId="0" borderId="0" applyFont="0" applyFill="0" applyBorder="0" applyAlignment="0" applyProtection="0">
      <alignment vertical="center"/>
    </xf>
  </cellStyleXfs>
  <cellXfs count="68">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20" fillId="0" borderId="0" xfId="4"/>
    <xf numFmtId="49" fontId="20" fillId="0" borderId="0" xfId="4" applyNumberFormat="1" applyAlignment="1">
      <alignment horizontal="center"/>
    </xf>
    <xf numFmtId="0" fontId="20"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9"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4"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10" fillId="0" borderId="0" xfId="0" applyFont="1" applyAlignment="1">
      <alignment horizontal="left" vertical="top" wrapText="1"/>
    </xf>
    <xf numFmtId="0" fontId="11"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top" wrapText="1"/>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44140625" customWidth="1"/>
    <col min="2" max="2" width="12.77734375" customWidth="1"/>
  </cols>
  <sheetData>
    <row r="1" spans="1:14" ht="37.950000000000003" customHeight="1">
      <c r="A1" s="49" t="s">
        <v>0</v>
      </c>
      <c r="B1" s="50">
        <v>255047</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北京市西城区五路通小学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122</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21" type="noConversion"/>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21"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21"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67" workbookViewId="0">
      <selection activeCell="N54" sqref="N54"/>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58.8" customHeight="1">
      <c r="A4" s="57" t="s">
        <v>22</v>
      </c>
      <c r="B4" s="57"/>
      <c r="C4" s="57"/>
      <c r="D4" s="57"/>
      <c r="E4" s="57"/>
      <c r="F4" s="57"/>
      <c r="G4" s="57"/>
      <c r="H4" s="57"/>
      <c r="I4" s="57"/>
      <c r="J4" s="57"/>
      <c r="K4" s="57"/>
      <c r="L4" s="57"/>
      <c r="M4" s="57"/>
      <c r="N4" s="43"/>
    </row>
    <row r="5" spans="1:14" ht="18" customHeight="1">
      <c r="A5" s="26" t="s">
        <v>23</v>
      </c>
    </row>
    <row r="6" spans="1:14" ht="18" customHeight="1">
      <c r="A6" s="58" t="s">
        <v>24</v>
      </c>
      <c r="B6" s="58"/>
      <c r="C6" s="34">
        <v>119</v>
      </c>
      <c r="D6" s="34" t="s">
        <v>25</v>
      </c>
      <c r="E6" s="31">
        <v>113</v>
      </c>
      <c r="F6" s="34" t="s">
        <v>26</v>
      </c>
      <c r="G6" s="34"/>
      <c r="H6" s="34"/>
      <c r="I6" s="34"/>
      <c r="J6" s="34"/>
      <c r="K6" s="34"/>
      <c r="L6" s="34"/>
      <c r="M6" s="34"/>
      <c r="N6" s="34"/>
    </row>
    <row r="7" spans="1:14" ht="18" customHeight="1">
      <c r="A7" s="27" t="s">
        <v>27</v>
      </c>
    </row>
    <row r="8" spans="1:14" ht="18" customHeight="1">
      <c r="A8" s="58" t="s">
        <v>28</v>
      </c>
      <c r="B8" s="58"/>
      <c r="C8" s="58"/>
      <c r="D8" s="30">
        <f>_xlfn.IFNA(VLOOKUP(封面!B1,'2020决算导出'!A:D,4,FALSE),"")</f>
        <v>55654408.479999997</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4284697.8399999961</v>
      </c>
      <c r="I8" s="28" t="s">
        <v>29</v>
      </c>
      <c r="J8" s="36" t="str">
        <f>IF(ISNA(VLOOKUP(封面!B1,'2019决算导出'!A:C,3,FALSE)),"",IF(D8-VLOOKUP(封面!B1,'2019决算导出'!A:C,3,FALSE)&gt;0,"增长","下降"))</f>
        <v>增长</v>
      </c>
      <c r="K8" s="44">
        <f>IF(ISNA(VLOOKUP(封面!B1,'2019决算导出'!A:C,3,FALSE)),"",H8/VLOOKUP(封面!B1,'2019决算导出'!A:C,3,FALSE))</f>
        <v>8.3409032027204663E-2</v>
      </c>
      <c r="L8" s="26" t="s">
        <v>31</v>
      </c>
    </row>
    <row r="9" spans="1:14" ht="18" customHeight="1">
      <c r="A9" s="26" t="s">
        <v>32</v>
      </c>
      <c r="G9" s="38"/>
      <c r="H9" s="38"/>
      <c r="I9" s="38"/>
      <c r="J9" s="38"/>
      <c r="K9" s="38"/>
    </row>
    <row r="10" spans="1:14" ht="18" customHeight="1">
      <c r="A10" s="58" t="s">
        <v>33</v>
      </c>
      <c r="B10" s="58"/>
      <c r="C10" s="58"/>
      <c r="D10" s="30">
        <f>_xlfn.IFNA(VLOOKUP(封面!B1,'2020决算导出'!A:E,5,FALSE),"")</f>
        <v>55129993.75</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4012736.8500000015</v>
      </c>
      <c r="I10" s="28" t="s">
        <v>29</v>
      </c>
      <c r="J10" s="36" t="str">
        <f>IF(ISNA(VLOOKUP(封面!B1,'2019决算导出'!A:D,4,FALSE)),"",IF(D10-VLOOKUP(封面!B1,'2019决算导出'!A:D,4,FALSE)&gt;0,"增长","下降"))</f>
        <v>增长</v>
      </c>
      <c r="K10" s="44">
        <f>IF(ISNA(VLOOKUP(封面!B1,'2019决算导出'!A:D,4,FALSE)),"",H10/VLOOKUP(封面!B1,'2019决算导出'!A:D,4,FALSE))</f>
        <v>7.8500629598533905E-2</v>
      </c>
      <c r="L10" s="26" t="s">
        <v>34</v>
      </c>
    </row>
    <row r="11" spans="1:14" ht="18" customHeight="1">
      <c r="A11" s="58" t="s">
        <v>35</v>
      </c>
      <c r="B11" s="58"/>
      <c r="C11" s="58"/>
      <c r="D11" s="30">
        <f>_xlfn.IFNA(VLOOKUP(封面!B1,'2020决算导出'!A:F,6,FALSE),"")</f>
        <v>55129993.75</v>
      </c>
      <c r="E11" s="26" t="s">
        <v>29</v>
      </c>
      <c r="F11" s="58" t="s">
        <v>36</v>
      </c>
      <c r="G11" s="58"/>
      <c r="H11" s="32">
        <f>D11/$D$10</f>
        <v>1</v>
      </c>
      <c r="I11" s="26" t="s">
        <v>37</v>
      </c>
    </row>
    <row r="12" spans="1:14" ht="18" customHeight="1">
      <c r="A12" s="58" t="s">
        <v>38</v>
      </c>
      <c r="B12" s="58"/>
      <c r="C12" s="58"/>
      <c r="D12" s="30">
        <f>_xlfn.IFNA(VLOOKUP(封面!B1,'2020决算导出'!A:G,7,FALSE),"")</f>
        <v>0</v>
      </c>
      <c r="E12" s="26" t="s">
        <v>29</v>
      </c>
      <c r="F12" s="58" t="s">
        <v>36</v>
      </c>
      <c r="G12" s="58"/>
      <c r="H12" s="32">
        <f t="shared" ref="H12:H15" si="0">D12/$D$10</f>
        <v>0</v>
      </c>
      <c r="I12" s="26" t="s">
        <v>37</v>
      </c>
    </row>
    <row r="13" spans="1:14" ht="18" customHeight="1">
      <c r="A13" s="58" t="s">
        <v>39</v>
      </c>
      <c r="B13" s="58"/>
      <c r="C13" s="58"/>
      <c r="D13" s="30">
        <f>_xlfn.IFNA(VLOOKUP(封面!B1,'2020决算导出'!A:H,8,FALSE),"")</f>
        <v>0</v>
      </c>
      <c r="E13" s="26" t="s">
        <v>29</v>
      </c>
      <c r="F13" s="58" t="s">
        <v>36</v>
      </c>
      <c r="G13" s="58"/>
      <c r="H13" s="32">
        <f t="shared" si="0"/>
        <v>0</v>
      </c>
      <c r="I13" s="26" t="s">
        <v>37</v>
      </c>
    </row>
    <row r="14" spans="1:14" ht="18" customHeight="1">
      <c r="A14" s="58" t="s">
        <v>40</v>
      </c>
      <c r="B14" s="58"/>
      <c r="C14" s="58"/>
      <c r="D14" s="30">
        <f>_xlfn.IFNA(VLOOKUP(封面!B1,'2020决算导出'!A:I,9,FALSE),"")</f>
        <v>0</v>
      </c>
      <c r="E14" s="26" t="s">
        <v>29</v>
      </c>
      <c r="F14" s="58" t="s">
        <v>36</v>
      </c>
      <c r="G14" s="58"/>
      <c r="H14" s="32">
        <f t="shared" si="0"/>
        <v>0</v>
      </c>
      <c r="I14" s="26" t="s">
        <v>37</v>
      </c>
    </row>
    <row r="15" spans="1:14" ht="18" customHeight="1">
      <c r="A15" s="58" t="s">
        <v>41</v>
      </c>
      <c r="B15" s="58"/>
      <c r="C15" s="58"/>
      <c r="D15" s="30">
        <f>_xlfn.IFNA(VLOOKUP(封面!B1,'2020决算导出'!A:J,10,FALSE),"")</f>
        <v>0</v>
      </c>
      <c r="E15" s="26" t="s">
        <v>29</v>
      </c>
      <c r="F15" s="58" t="s">
        <v>36</v>
      </c>
      <c r="G15" s="58"/>
      <c r="H15" s="32">
        <f t="shared" si="0"/>
        <v>0</v>
      </c>
      <c r="I15" s="26" t="s">
        <v>31</v>
      </c>
    </row>
    <row r="16" spans="1:14" ht="18" customHeight="1">
      <c r="A16" s="26" t="s">
        <v>42</v>
      </c>
    </row>
    <row r="17" spans="1:13" ht="18" customHeight="1">
      <c r="A17" s="58" t="s">
        <v>43</v>
      </c>
      <c r="B17" s="58"/>
      <c r="C17" s="58"/>
      <c r="D17" s="30">
        <f>_xlfn.IFNA(VLOOKUP(封面!B1,'2020决算导出'!A:K,11,FALSE),"")</f>
        <v>55621706.759999998</v>
      </c>
      <c r="E17" s="26" t="s">
        <v>29</v>
      </c>
      <c r="F17" s="35" t="s">
        <v>30</v>
      </c>
      <c r="G17" s="36" t="str">
        <f>IF(ISNA(VLOOKUP(封面!B1,'2019决算导出'!A:E,5,FALSE)),"",IF(D17-VLOOKUP(封面!B1,'2019决算导出'!A:E,5,FALSE)&gt;0,"增加","减少"))</f>
        <v>增加</v>
      </c>
      <c r="H17" s="37">
        <f>IF(ISNA(VLOOKUP(封面!B1,'2019决算导出'!A:E,5,FALSE)),"",IF(D17-VLOOKUP(封面!B1,'2019决算导出'!A:E,5,FALSE)&gt;0,D17-VLOOKUP(封面!B1,'2019决算导出'!A:E,5,FALSE),VLOOKUP(封面!B1,'2019决算导出'!A:E,5,FALSE)-D17))</f>
        <v>5097863.0899999961</v>
      </c>
      <c r="I17" s="26" t="s">
        <v>29</v>
      </c>
      <c r="J17" s="36" t="str">
        <f>IF(ISNA(VLOOKUP(封面!B1,'2019决算导出'!A:E,5,FALSE)),"",IF(D17-VLOOKUP(封面!B1,'2019决算导出'!A:E,5,FALSE)&gt;0,"增长","下降"))</f>
        <v>增长</v>
      </c>
      <c r="K17" s="44">
        <f>IF(ISNA(VLOOKUP(封面!B1,'2019决算导出'!A:E,5,FALSE)),"",H17/VLOOKUP(封面!B1,'2019决算导出'!A:E,5,FALSE))</f>
        <v>0.10090014376770388</v>
      </c>
      <c r="L17" s="26" t="s">
        <v>44</v>
      </c>
    </row>
    <row r="18" spans="1:13" ht="18" customHeight="1">
      <c r="A18" s="58" t="s">
        <v>45</v>
      </c>
      <c r="B18" s="58"/>
      <c r="C18" s="58"/>
      <c r="D18" s="30">
        <f>_xlfn.IFNA(VLOOKUP(封面!B1,'2020决算导出'!A:L,12,FALSE),"")</f>
        <v>46471185.75</v>
      </c>
      <c r="E18" s="26" t="s">
        <v>29</v>
      </c>
      <c r="F18" s="58" t="s">
        <v>46</v>
      </c>
      <c r="G18" s="58"/>
      <c r="H18" s="32">
        <f>D18/$D$17</f>
        <v>0.83548651159729359</v>
      </c>
      <c r="I18" s="26" t="s">
        <v>37</v>
      </c>
    </row>
    <row r="19" spans="1:13" ht="18" customHeight="1">
      <c r="A19" s="58" t="s">
        <v>47</v>
      </c>
      <c r="B19" s="58"/>
      <c r="C19" s="58"/>
      <c r="D19" s="30">
        <f>_xlfn.IFNA(VLOOKUP(封面!B1,'2020决算导出'!A:M,13,FALSE),"")</f>
        <v>9150521.0099999998</v>
      </c>
      <c r="E19" s="26" t="s">
        <v>29</v>
      </c>
      <c r="F19" s="58" t="s">
        <v>46</v>
      </c>
      <c r="G19" s="58"/>
      <c r="H19" s="32">
        <f t="shared" ref="H19:H20" si="1">D19/$D$17</f>
        <v>0.16451348840270646</v>
      </c>
      <c r="I19" s="26" t="s">
        <v>37</v>
      </c>
    </row>
    <row r="20" spans="1:13" ht="18" customHeight="1">
      <c r="A20" s="58" t="s">
        <v>48</v>
      </c>
      <c r="B20" s="58"/>
      <c r="C20" s="58"/>
      <c r="D20" s="30">
        <f>_xlfn.IFNA(VLOOKUP(封面!B1,'2020决算导出'!A:N,14,FALSE),"")</f>
        <v>0</v>
      </c>
      <c r="E20" s="26" t="s">
        <v>29</v>
      </c>
      <c r="F20" s="58" t="s">
        <v>46</v>
      </c>
      <c r="G20" s="58"/>
      <c r="H20" s="32">
        <f t="shared" si="1"/>
        <v>0</v>
      </c>
      <c r="I20" s="26" t="s">
        <v>31</v>
      </c>
    </row>
    <row r="21" spans="1:13" ht="18" customHeight="1">
      <c r="A21" s="27" t="s">
        <v>49</v>
      </c>
    </row>
    <row r="22" spans="1:13" ht="18" customHeight="1">
      <c r="A22" s="58" t="s">
        <v>50</v>
      </c>
      <c r="B22" s="58"/>
      <c r="C22" s="58"/>
      <c r="D22" s="58"/>
      <c r="E22" s="59">
        <f>_xlfn.IFNA(VLOOKUP(封面!B1,'2020决算导出'!A:O,15,FALSE),"")</f>
        <v>55654408.479999997</v>
      </c>
      <c r="F22" s="59"/>
      <c r="G22" s="39" t="s">
        <v>30</v>
      </c>
      <c r="H22" s="36" t="str">
        <f>IF(ISNA(VLOOKUP(封面!B1,'2019决算导出'!A:F,6,FALSE)),"",IF(E22-VLOOKUP(封面!B1,'2019决算导出'!A:F,6,FALSE)&gt;0,"增加","减少"))</f>
        <v>增加</v>
      </c>
      <c r="I22" s="37">
        <f>IF(ISNA(VLOOKUP(封面!B1,'2019决算导出'!A:F,6,FALSE)),"",IF(E22-VLOOKUP(封面!B1,'2019决算导出'!A:F,6,FALSE)&gt;0,E22-VLOOKUP(封面!B1,'2019决算导出'!A:F,6,FALSE),VLOOKUP(封面!B1,'2019决算导出'!A:F,6,FALSE)-E22))</f>
        <v>4284697.8399999961</v>
      </c>
      <c r="J22" s="26" t="s">
        <v>29</v>
      </c>
      <c r="K22" s="36" t="str">
        <f>IF(ISNA(VLOOKUP(封面!B1,'2019决算导出'!A:F,6,FALSE)),"",IF(E22-VLOOKUP(封面!B1,'2019决算导出'!A:F,6,FALSE)&gt;0,"增长","下降"))</f>
        <v>增长</v>
      </c>
      <c r="L22" s="44">
        <f>IF(ISNA(VLOOKUP(封面!B1,'2019决算导出'!A:F,6,FALSE)),"",I22/VLOOKUP(封面!B1,'2019决算导出'!A:F,6,FALSE))</f>
        <v>8.3409032027204663E-2</v>
      </c>
      <c r="M22" s="26" t="s">
        <v>31</v>
      </c>
    </row>
    <row r="23" spans="1:13" ht="38.4" customHeight="1">
      <c r="B23" s="60" t="s">
        <v>51</v>
      </c>
      <c r="C23" s="61"/>
      <c r="D23" s="61"/>
      <c r="E23" s="61"/>
      <c r="F23" s="61"/>
      <c r="G23" s="61"/>
      <c r="H23" s="61"/>
      <c r="I23" s="61"/>
      <c r="J23" s="61"/>
      <c r="K23" s="61"/>
      <c r="L23" s="61"/>
      <c r="M23" s="61"/>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55621706.759999998</v>
      </c>
      <c r="G26" s="59"/>
      <c r="H26" s="26" t="s">
        <v>29</v>
      </c>
      <c r="I26" s="34" t="s">
        <v>55</v>
      </c>
      <c r="J26" s="34"/>
      <c r="K26" s="34"/>
      <c r="L26" s="34"/>
      <c r="M26" s="34"/>
    </row>
    <row r="27" spans="1:13" ht="18" customHeight="1">
      <c r="A27" s="58" t="s">
        <v>56</v>
      </c>
      <c r="B27" s="58"/>
      <c r="C27" s="58"/>
      <c r="D27" s="59">
        <f>_xlfn.IFNA(VLOOKUP(封面!B1,'2020决算导出'!A:Q,17,FALSE),"")</f>
        <v>43055368</v>
      </c>
      <c r="E27" s="59"/>
      <c r="F27" s="26" t="s">
        <v>29</v>
      </c>
      <c r="G27" s="62" t="s">
        <v>57</v>
      </c>
      <c r="H27" s="62"/>
      <c r="I27" s="32">
        <f>D27/$F$26</f>
        <v>0.77407491621531832</v>
      </c>
      <c r="J27" s="26" t="s">
        <v>37</v>
      </c>
      <c r="K27" s="40"/>
      <c r="L27" s="40"/>
      <c r="M27" s="40"/>
    </row>
    <row r="28" spans="1:13" ht="18" customHeight="1">
      <c r="A28" s="58" t="s">
        <v>58</v>
      </c>
      <c r="B28" s="58"/>
      <c r="C28" s="58"/>
      <c r="D28" s="59">
        <f>_xlfn.IFNA(VLOOKUP(封面!B1,'2020决算导出'!A:R,18,FALSE),"")</f>
        <v>0</v>
      </c>
      <c r="E28" s="59"/>
      <c r="F28" s="26" t="s">
        <v>29</v>
      </c>
      <c r="G28" s="62" t="s">
        <v>57</v>
      </c>
      <c r="H28" s="62"/>
      <c r="I28" s="32">
        <f t="shared" ref="I28:I33" si="2">D28/$F$26</f>
        <v>0</v>
      </c>
      <c r="J28" s="26" t="s">
        <v>37</v>
      </c>
      <c r="K28" s="40"/>
      <c r="L28" s="40"/>
      <c r="M28" s="40"/>
    </row>
    <row r="29" spans="1:13" ht="18" customHeight="1">
      <c r="A29" s="58" t="s">
        <v>59</v>
      </c>
      <c r="B29" s="58"/>
      <c r="C29" s="58"/>
      <c r="D29" s="59">
        <f>_xlfn.IFNA(VLOOKUP(封面!B1,'2020决算导出'!A:S,19,FALSE),"")</f>
        <v>4575679.4000000004</v>
      </c>
      <c r="E29" s="59"/>
      <c r="F29" s="26" t="s">
        <v>29</v>
      </c>
      <c r="G29" s="62" t="s">
        <v>57</v>
      </c>
      <c r="H29" s="62"/>
      <c r="I29" s="32">
        <f t="shared" si="2"/>
        <v>8.2264275343858592E-2</v>
      </c>
      <c r="J29" s="26" t="s">
        <v>37</v>
      </c>
    </row>
    <row r="30" spans="1:13" ht="18" customHeight="1">
      <c r="A30" s="58" t="s">
        <v>60</v>
      </c>
      <c r="B30" s="58"/>
      <c r="C30" s="58"/>
      <c r="D30" s="59">
        <f>_xlfn.IFNA(VLOOKUP(封面!B1,'2020决算导出'!A:T,20,FALSE),"")</f>
        <v>2481414.36</v>
      </c>
      <c r="E30" s="59"/>
      <c r="F30" s="26" t="s">
        <v>29</v>
      </c>
      <c r="G30" s="62" t="s">
        <v>57</v>
      </c>
      <c r="H30" s="62"/>
      <c r="I30" s="32">
        <f t="shared" si="2"/>
        <v>4.4612337602421316E-2</v>
      </c>
      <c r="J30" s="26" t="s">
        <v>37</v>
      </c>
    </row>
    <row r="31" spans="1:13" ht="18" customHeight="1">
      <c r="A31" s="58" t="s">
        <v>61</v>
      </c>
      <c r="B31" s="58"/>
      <c r="C31" s="58"/>
      <c r="D31" s="59">
        <f>_xlfn.IFNA(VLOOKUP(封面!B1,'2020决算导出'!A:U,21,FALSE),"")</f>
        <v>0</v>
      </c>
      <c r="E31" s="59"/>
      <c r="F31" s="26" t="s">
        <v>29</v>
      </c>
      <c r="G31" s="62" t="s">
        <v>57</v>
      </c>
      <c r="H31" s="62"/>
      <c r="I31" s="32">
        <f t="shared" si="2"/>
        <v>0</v>
      </c>
      <c r="J31" s="26" t="s">
        <v>37</v>
      </c>
    </row>
    <row r="32" spans="1:13" ht="18" customHeight="1">
      <c r="A32" s="58" t="s">
        <v>62</v>
      </c>
      <c r="B32" s="58"/>
      <c r="C32" s="58"/>
      <c r="D32" s="59">
        <f>_xlfn.IFNA(VLOOKUP(封面!B1,'2020决算导出'!A:V,22,FALSE),"")</f>
        <v>0</v>
      </c>
      <c r="E32" s="59"/>
      <c r="F32" s="26" t="s">
        <v>29</v>
      </c>
      <c r="G32" s="62" t="s">
        <v>57</v>
      </c>
      <c r="H32" s="62"/>
      <c r="I32" s="32">
        <f t="shared" si="2"/>
        <v>0</v>
      </c>
      <c r="J32" s="26" t="s">
        <v>37</v>
      </c>
    </row>
    <row r="33" spans="1:12" ht="18" customHeight="1">
      <c r="A33" s="58" t="s">
        <v>63</v>
      </c>
      <c r="B33" s="58"/>
      <c r="C33" s="58"/>
      <c r="D33" s="59">
        <f>_xlfn.IFNA(VLOOKUP(封面!B1,'2020决算导出'!A:W,23,FALSE),"")</f>
        <v>5509245</v>
      </c>
      <c r="E33" s="59"/>
      <c r="F33" s="26" t="s">
        <v>29</v>
      </c>
      <c r="G33" s="62" t="s">
        <v>57</v>
      </c>
      <c r="H33" s="62"/>
      <c r="I33" s="32">
        <f t="shared" si="2"/>
        <v>9.9048470838401875E-2</v>
      </c>
      <c r="J33" s="26" t="s">
        <v>31</v>
      </c>
    </row>
    <row r="34" spans="1:12" ht="18" customHeight="1">
      <c r="A34" s="26" t="s">
        <v>64</v>
      </c>
    </row>
    <row r="35" spans="1:12" ht="18" customHeight="1">
      <c r="A35" s="63" t="s">
        <v>65</v>
      </c>
      <c r="B35" s="63"/>
      <c r="C35" s="63"/>
      <c r="D35" s="63"/>
      <c r="E35" s="59">
        <f>_xlfn.IFNA(VLOOKUP(封面!B1,一般公共预算财政拨款支出决算具体情况!A:C,3,FALSE),"")</f>
        <v>43055368</v>
      </c>
      <c r="F35" s="59"/>
      <c r="G35" s="26" t="s">
        <v>29</v>
      </c>
      <c r="H35" s="62" t="s">
        <v>66</v>
      </c>
      <c r="I35" s="62"/>
      <c r="J35" s="59">
        <f>_xlfn.IFNA(VLOOKUP(封面!B1,一般公共预算财政拨款支出决算具体情况!A:D,4,FALSE),"")</f>
        <v>31605533.379999999</v>
      </c>
      <c r="K35" s="59"/>
      <c r="L35" s="45" t="s">
        <v>67</v>
      </c>
    </row>
    <row r="36" spans="1:12" ht="18" customHeight="1">
      <c r="B36" s="39" t="str">
        <f>IF(E35&gt;J35,"增加","减少")</f>
        <v>增加</v>
      </c>
      <c r="C36" s="59">
        <f>ABS(E35-J35)</f>
        <v>11449834.620000001</v>
      </c>
      <c r="D36" s="59"/>
      <c r="E36" s="26" t="s">
        <v>29</v>
      </c>
      <c r="F36" s="39" t="str">
        <f>IF(E35&gt;J35,"增长","下降")</f>
        <v>增长</v>
      </c>
      <c r="G36" s="41">
        <f>C36/J35</f>
        <v>0.36227310206526886</v>
      </c>
      <c r="H36" s="26" t="s">
        <v>31</v>
      </c>
      <c r="I36" s="45" t="s">
        <v>68</v>
      </c>
    </row>
    <row r="37" spans="1:12" ht="18" customHeight="1">
      <c r="A37" s="58" t="s">
        <v>69</v>
      </c>
      <c r="B37" s="58"/>
      <c r="C37" s="58"/>
      <c r="D37" s="58"/>
      <c r="E37" s="59">
        <f>_xlfn.IFNA(VLOOKUP(封面!B1,一般公共预算财政拨款支出决算具体情况!A:E,5,FALSE),"")</f>
        <v>42091868</v>
      </c>
      <c r="F37" s="59"/>
      <c r="G37" s="26" t="s">
        <v>29</v>
      </c>
      <c r="H37" s="62" t="s">
        <v>66</v>
      </c>
      <c r="I37" s="62"/>
      <c r="J37" s="59">
        <f>_xlfn.IFNA(VLOOKUP(封面!B1,一般公共预算财政拨款支出决算具体情况!A:F,6,FALSE),"")</f>
        <v>30598033.379999999</v>
      </c>
      <c r="K37" s="59"/>
      <c r="L37" s="45" t="s">
        <v>67</v>
      </c>
    </row>
    <row r="38" spans="1:12" ht="18" customHeight="1">
      <c r="A38" s="39"/>
      <c r="B38" s="39" t="str">
        <f>IF(E37&gt;J37,"增加","减少")</f>
        <v>增加</v>
      </c>
      <c r="C38" s="59">
        <f>ABS(E37-J37)</f>
        <v>11493834.620000001</v>
      </c>
      <c r="D38" s="59"/>
      <c r="E38" s="26" t="s">
        <v>29</v>
      </c>
      <c r="F38" s="39" t="str">
        <f>IF(E37&gt;J37,"增长","下降")</f>
        <v>增长</v>
      </c>
      <c r="G38" s="41">
        <f>C38/J37</f>
        <v>0.37563965230238605</v>
      </c>
      <c r="H38" s="26" t="s">
        <v>31</v>
      </c>
    </row>
    <row r="39" spans="1:12" ht="58.95" customHeight="1">
      <c r="B39" s="64" t="s">
        <v>70</v>
      </c>
      <c r="C39" s="57"/>
      <c r="D39" s="57"/>
      <c r="E39" s="57"/>
      <c r="F39" s="57"/>
      <c r="G39" s="57"/>
      <c r="H39" s="57"/>
      <c r="I39" s="57"/>
      <c r="J39" s="57"/>
      <c r="K39" s="57"/>
      <c r="L39" s="57"/>
    </row>
    <row r="40" spans="1:12" ht="18" customHeight="1">
      <c r="A40" s="58" t="s">
        <v>71</v>
      </c>
      <c r="B40" s="58"/>
      <c r="C40" s="58"/>
      <c r="D40" s="58"/>
      <c r="E40" s="59">
        <f>_xlfn.IFNA(VLOOKUP(封面!B1,一般公共预算财政拨款支出决算具体情况!A:M,13,FALSE),"")</f>
        <v>44000</v>
      </c>
      <c r="F40" s="59"/>
      <c r="G40" s="26" t="s">
        <v>29</v>
      </c>
      <c r="H40" s="62" t="s">
        <v>66</v>
      </c>
      <c r="I40" s="62"/>
      <c r="J40" s="59">
        <f>_xlfn.IFNA(VLOOKUP(封面!B1,一般公共预算财政拨款支出决算具体情况!A:N,14,FALSE),"")</f>
        <v>88000</v>
      </c>
      <c r="K40" s="59"/>
      <c r="L40" s="45" t="s">
        <v>67</v>
      </c>
    </row>
    <row r="41" spans="1:12" ht="18" customHeight="1">
      <c r="A41" s="39"/>
      <c r="B41" s="39" t="str">
        <f>IF(E40&gt;J40,"增加","减少")</f>
        <v>减少</v>
      </c>
      <c r="C41" s="59">
        <f>ABS(E40-J40)</f>
        <v>44000</v>
      </c>
      <c r="D41" s="59"/>
      <c r="E41" s="26" t="s">
        <v>29</v>
      </c>
      <c r="F41" s="39" t="str">
        <f>IF(E40&gt;J40,"增长","下降")</f>
        <v>下降</v>
      </c>
      <c r="G41" s="41">
        <f>C41/J40</f>
        <v>0.5</v>
      </c>
      <c r="H41" s="26" t="s">
        <v>31</v>
      </c>
    </row>
    <row r="42" spans="1:12" ht="36" customHeight="1">
      <c r="B42" s="64" t="s">
        <v>72</v>
      </c>
      <c r="C42" s="57"/>
      <c r="D42" s="57"/>
      <c r="E42" s="57"/>
      <c r="F42" s="57"/>
      <c r="G42" s="57"/>
      <c r="H42" s="57"/>
      <c r="I42" s="57"/>
      <c r="J42" s="57"/>
      <c r="K42" s="57"/>
      <c r="L42" s="57"/>
    </row>
    <row r="43" spans="1:12" ht="18" customHeight="1">
      <c r="A43" s="65" t="s">
        <v>73</v>
      </c>
      <c r="B43" s="65"/>
      <c r="C43" s="65"/>
      <c r="D43" s="65"/>
      <c r="E43" s="59">
        <f>_xlfn.IFNA(VLOOKUP(封面!B1,一般公共预算财政拨款支出决算具体情况!A:O,15,FALSE),"")</f>
        <v>919500</v>
      </c>
      <c r="F43" s="59"/>
      <c r="G43" s="26" t="s">
        <v>29</v>
      </c>
      <c r="H43" s="62" t="s">
        <v>66</v>
      </c>
      <c r="I43" s="62"/>
      <c r="J43" s="59">
        <f>_xlfn.IFNA(VLOOKUP(封面!B1,一般公共预算财政拨款支出决算具体情况!A:P,16,FALSE),"")</f>
        <v>919500</v>
      </c>
      <c r="K43" s="59"/>
      <c r="L43" s="45" t="s">
        <v>67</v>
      </c>
    </row>
    <row r="44" spans="1:12" ht="18" customHeight="1">
      <c r="A44" s="39"/>
      <c r="B44" s="39" t="str">
        <f>IF(E43&gt;J43,"增加","减少")</f>
        <v>减少</v>
      </c>
      <c r="C44" s="59">
        <f>ABS(E43-J43)</f>
        <v>0</v>
      </c>
      <c r="D44" s="59"/>
      <c r="E44" s="26" t="s">
        <v>29</v>
      </c>
      <c r="F44" s="39" t="str">
        <f>IF(E43&gt;J43,"增长","下降")</f>
        <v>下降</v>
      </c>
      <c r="G44" s="41">
        <f>C44/J43</f>
        <v>0</v>
      </c>
      <c r="H44" s="26" t="s">
        <v>31</v>
      </c>
    </row>
    <row r="45" spans="1:12" ht="36" customHeight="1">
      <c r="B45" s="64" t="s">
        <v>74</v>
      </c>
      <c r="C45" s="57"/>
      <c r="D45" s="57"/>
      <c r="E45" s="57"/>
      <c r="F45" s="57"/>
      <c r="G45" s="57"/>
      <c r="H45" s="57"/>
      <c r="I45" s="57"/>
      <c r="J45" s="57"/>
      <c r="K45" s="57"/>
      <c r="L45" s="57"/>
    </row>
    <row r="46" spans="1:12" ht="18" customHeight="1">
      <c r="A46" s="66" t="s">
        <v>75</v>
      </c>
      <c r="B46" s="66"/>
      <c r="C46" s="66"/>
      <c r="D46" s="66"/>
      <c r="E46" s="59">
        <f>_xlfn.IFNA(VLOOKUP(封面!B1,一般公共预算财政拨款支出决算具体情况!A:Q,17,FALSE),"")</f>
        <v>0</v>
      </c>
      <c r="F46" s="59"/>
      <c r="G46" s="26" t="s">
        <v>29</v>
      </c>
      <c r="H46" s="63" t="s">
        <v>76</v>
      </c>
      <c r="I46" s="63"/>
      <c r="J46" s="63"/>
      <c r="K46" s="63"/>
      <c r="L46" s="45"/>
    </row>
    <row r="47" spans="1:12" ht="18" customHeight="1">
      <c r="A47" s="58" t="s">
        <v>77</v>
      </c>
      <c r="B47" s="58"/>
      <c r="C47" s="58"/>
      <c r="D47" s="58"/>
      <c r="E47" s="59">
        <f>_xlfn.IFNA(VLOOKUP(封面!B1,一般公共预算财政拨款支出决算具体情况!A:S,19,FALSE),"")</f>
        <v>0</v>
      </c>
      <c r="F47" s="59"/>
      <c r="G47" s="26" t="s">
        <v>29</v>
      </c>
      <c r="H47" s="63" t="s">
        <v>78</v>
      </c>
      <c r="I47" s="63"/>
      <c r="J47" s="63"/>
      <c r="K47" s="63"/>
      <c r="L47" s="45"/>
    </row>
    <row r="48" spans="1:12" ht="18" customHeight="1">
      <c r="A48" s="66" t="s">
        <v>79</v>
      </c>
      <c r="B48" s="66"/>
      <c r="C48" s="66"/>
      <c r="D48" s="66"/>
      <c r="E48" s="59">
        <f>_xlfn.IFNA(VLOOKUP(封面!B1,一般公共预算财政拨款支出决算具体情况!A:U,21,FALSE),"")</f>
        <v>4575679.4000000004</v>
      </c>
      <c r="F48" s="59"/>
      <c r="G48" s="26" t="s">
        <v>29</v>
      </c>
      <c r="H48" s="62" t="s">
        <v>66</v>
      </c>
      <c r="I48" s="62"/>
      <c r="J48" s="59">
        <f>_xlfn.IFNA(VLOOKUP(封面!B1,一般公共预算财政拨款支出决算具体情况!A:V,22,FALSE),"")</f>
        <v>4671399.68</v>
      </c>
      <c r="K48" s="59"/>
      <c r="L48" s="45" t="s">
        <v>67</v>
      </c>
    </row>
    <row r="49" spans="1:12" ht="18" customHeight="1">
      <c r="B49" s="39" t="str">
        <f>IF(E48&gt;J48,"增加","减少")</f>
        <v>减少</v>
      </c>
      <c r="C49" s="59">
        <f>ABS(E48-J48)</f>
        <v>95720.279999999329</v>
      </c>
      <c r="D49" s="59"/>
      <c r="E49" s="26" t="s">
        <v>29</v>
      </c>
      <c r="F49" s="39" t="str">
        <f>IF(E48&gt;J48,"增长","下降")</f>
        <v>下降</v>
      </c>
      <c r="G49" s="41">
        <f>C49/J48</f>
        <v>2.0490706545580648E-2</v>
      </c>
      <c r="H49" s="26" t="s">
        <v>31</v>
      </c>
      <c r="I49" s="45" t="s">
        <v>68</v>
      </c>
    </row>
    <row r="50" spans="1:12" ht="18" customHeight="1">
      <c r="A50" s="65" t="s">
        <v>80</v>
      </c>
      <c r="B50" s="65"/>
      <c r="C50" s="65"/>
      <c r="D50" s="65"/>
      <c r="E50" s="59">
        <f>_xlfn.IFNA(VLOOKUP(封面!B1,一般公共预算财政拨款支出决算具体情况!A:W,23,FALSE),"")</f>
        <v>4575679.4000000004</v>
      </c>
      <c r="F50" s="59"/>
      <c r="G50" s="26" t="s">
        <v>29</v>
      </c>
      <c r="H50" s="62" t="s">
        <v>66</v>
      </c>
      <c r="I50" s="62"/>
      <c r="J50" s="59">
        <f>_xlfn.IFNA(VLOOKUP(封面!B1,一般公共预算财政拨款支出决算具体情况!A:X,24,FALSE),"")</f>
        <v>4671399.68</v>
      </c>
      <c r="K50" s="59"/>
      <c r="L50" s="45" t="s">
        <v>67</v>
      </c>
    </row>
    <row r="51" spans="1:12" ht="18" customHeight="1">
      <c r="A51" s="39"/>
      <c r="B51" s="39" t="str">
        <f>IF(E50&gt;J50,"增加","减少")</f>
        <v>减少</v>
      </c>
      <c r="C51" s="59">
        <f>ABS(E50-J50)</f>
        <v>95720.279999999329</v>
      </c>
      <c r="D51" s="59"/>
      <c r="E51" s="26" t="s">
        <v>29</v>
      </c>
      <c r="F51" s="39" t="str">
        <f>IF(E50&gt;J50,"增长","下降")</f>
        <v>下降</v>
      </c>
      <c r="G51" s="41">
        <f>C51/J50</f>
        <v>2.0490706545580648E-2</v>
      </c>
      <c r="H51" s="26" t="s">
        <v>31</v>
      </c>
    </row>
    <row r="52" spans="1:12" ht="36" customHeight="1">
      <c r="B52" s="64" t="s">
        <v>81</v>
      </c>
      <c r="C52" s="57"/>
      <c r="D52" s="57"/>
      <c r="E52" s="57"/>
      <c r="F52" s="57"/>
      <c r="G52" s="57"/>
      <c r="H52" s="57"/>
      <c r="I52" s="57"/>
      <c r="J52" s="57"/>
      <c r="K52" s="57"/>
      <c r="L52" s="57"/>
    </row>
    <row r="53" spans="1:12" ht="18" customHeight="1">
      <c r="A53" s="66" t="s">
        <v>82</v>
      </c>
      <c r="B53" s="66"/>
      <c r="C53" s="66"/>
      <c r="D53" s="66"/>
      <c r="E53" s="59">
        <f>_xlfn.IFNA(VLOOKUP(封面!B1,一般公共预算财政拨款支出决算具体情况!A:AA,27,FALSE),"")</f>
        <v>2481414.36</v>
      </c>
      <c r="F53" s="59"/>
      <c r="G53" s="26" t="s">
        <v>29</v>
      </c>
      <c r="H53" s="62" t="s">
        <v>66</v>
      </c>
      <c r="I53" s="62"/>
      <c r="J53" s="59">
        <f>_xlfn.IFNA(VLOOKUP(封面!B1,一般公共预算财政拨款支出决算具体情况!A:AB,28,FALSE),"")</f>
        <v>2099013.41</v>
      </c>
      <c r="K53" s="59"/>
      <c r="L53" s="45" t="s">
        <v>67</v>
      </c>
    </row>
    <row r="54" spans="1:12" ht="18" customHeight="1">
      <c r="B54" s="39" t="str">
        <f>IF(E53&gt;J53,"增加","减少")</f>
        <v>增加</v>
      </c>
      <c r="C54" s="59">
        <f>ABS(E53-J53)</f>
        <v>382400.94999999972</v>
      </c>
      <c r="D54" s="59"/>
      <c r="E54" s="26" t="s">
        <v>29</v>
      </c>
      <c r="F54" s="39" t="str">
        <f>IF(E53&gt;J53,"增长","下降")</f>
        <v>增长</v>
      </c>
      <c r="G54" s="41">
        <f>C54/J53</f>
        <v>0.1821812801091155</v>
      </c>
      <c r="H54" s="26" t="s">
        <v>31</v>
      </c>
      <c r="I54" s="45" t="s">
        <v>68</v>
      </c>
    </row>
    <row r="55" spans="1:12" ht="18" customHeight="1">
      <c r="A55" s="65" t="s">
        <v>83</v>
      </c>
      <c r="B55" s="65"/>
      <c r="C55" s="65"/>
      <c r="D55" s="65"/>
      <c r="E55" s="59">
        <f>_xlfn.IFNA(VLOOKUP(封面!B1,一般公共预算财政拨款支出决算具体情况!A:AC,29,FALSE),"")</f>
        <v>2481414.36</v>
      </c>
      <c r="F55" s="59"/>
      <c r="G55" s="26" t="s">
        <v>29</v>
      </c>
      <c r="H55" s="62" t="s">
        <v>66</v>
      </c>
      <c r="I55" s="62"/>
      <c r="J55" s="59">
        <f>_xlfn.IFNA(VLOOKUP(封面!B1,一般公共预算财政拨款支出决算具体情况!A:AD,30,FALSE),"")</f>
        <v>2099013.41</v>
      </c>
      <c r="K55" s="59"/>
      <c r="L55" s="45" t="s">
        <v>67</v>
      </c>
    </row>
    <row r="56" spans="1:12" ht="18" customHeight="1">
      <c r="A56" s="39"/>
      <c r="B56" s="39" t="str">
        <f>IF(E55&gt;J55,"增加","减少")</f>
        <v>增加</v>
      </c>
      <c r="C56" s="59">
        <f>ABS(E55-J55)</f>
        <v>382400.94999999972</v>
      </c>
      <c r="D56" s="59"/>
      <c r="E56" s="26" t="s">
        <v>29</v>
      </c>
      <c r="F56" s="39" t="str">
        <f>IF(E55&gt;J55,"增长","下降")</f>
        <v>增长</v>
      </c>
      <c r="G56" s="41">
        <f>C56/J55</f>
        <v>0.1821812801091155</v>
      </c>
      <c r="H56" s="26" t="s">
        <v>31</v>
      </c>
    </row>
    <row r="57" spans="1:12" ht="36" customHeight="1">
      <c r="B57" s="64" t="s">
        <v>84</v>
      </c>
      <c r="C57" s="57"/>
      <c r="D57" s="57"/>
      <c r="E57" s="57"/>
      <c r="F57" s="57"/>
      <c r="G57" s="57"/>
      <c r="H57" s="57"/>
      <c r="I57" s="57"/>
      <c r="J57" s="57"/>
      <c r="K57" s="57"/>
      <c r="L57" s="57"/>
    </row>
    <row r="58" spans="1:12" ht="18" customHeight="1">
      <c r="A58" s="66" t="s">
        <v>85</v>
      </c>
      <c r="B58" s="66"/>
      <c r="C58" s="66"/>
      <c r="D58" s="66"/>
      <c r="E58" s="59">
        <f>_xlfn.IFNA(VLOOKUP(封面!B1,一般公共预算财政拨款支出决算具体情况!A:AE,31,FALSE),"")</f>
        <v>0</v>
      </c>
      <c r="F58" s="59"/>
      <c r="G58" s="26" t="s">
        <v>29</v>
      </c>
      <c r="H58" s="63" t="s">
        <v>78</v>
      </c>
      <c r="I58" s="63"/>
      <c r="J58" s="63"/>
      <c r="K58" s="63"/>
      <c r="L58" s="45"/>
    </row>
    <row r="59" spans="1:12" ht="18" customHeight="1">
      <c r="A59" s="65" t="s">
        <v>86</v>
      </c>
      <c r="B59" s="65"/>
      <c r="C59" s="65"/>
      <c r="D59" s="65"/>
      <c r="E59" s="59">
        <f>_xlfn.IFNA(VLOOKUP(封面!B1,一般公共预算财政拨款支出决算具体情况!A:AG,33,FALSE),"")</f>
        <v>0</v>
      </c>
      <c r="F59" s="59"/>
      <c r="G59" s="26" t="s">
        <v>29</v>
      </c>
      <c r="H59" s="63" t="s">
        <v>78</v>
      </c>
      <c r="I59" s="63"/>
      <c r="J59" s="63"/>
      <c r="K59" s="63"/>
      <c r="L59" s="45"/>
    </row>
    <row r="60" spans="1:12" ht="18" customHeight="1">
      <c r="A60" s="66" t="s">
        <v>87</v>
      </c>
      <c r="B60" s="66"/>
      <c r="C60" s="66"/>
      <c r="D60" s="66"/>
      <c r="E60" s="59">
        <f>_xlfn.IFNA(VLOOKUP(封面!B1,一般公共预算财政拨款支出决算具体情况!A:AI,35,FALSE),"")</f>
        <v>0</v>
      </c>
      <c r="F60" s="59"/>
      <c r="G60" s="26" t="s">
        <v>29</v>
      </c>
      <c r="H60" s="63" t="s">
        <v>78</v>
      </c>
      <c r="I60" s="63"/>
      <c r="J60" s="63"/>
      <c r="K60" s="63"/>
      <c r="L60" s="45"/>
    </row>
    <row r="61" spans="1:12" ht="18" customHeight="1">
      <c r="A61" s="65" t="s">
        <v>88</v>
      </c>
      <c r="B61" s="65"/>
      <c r="C61" s="65"/>
      <c r="D61" s="65"/>
      <c r="E61" s="59">
        <f>_xlfn.IFNA(VLOOKUP(封面!B1,一般公共预算财政拨款支出决算具体情况!A:AK,37,FALSE),"")</f>
        <v>0</v>
      </c>
      <c r="F61" s="59"/>
      <c r="G61" s="26" t="s">
        <v>29</v>
      </c>
      <c r="H61" s="63" t="s">
        <v>78</v>
      </c>
      <c r="I61" s="63"/>
      <c r="J61" s="63"/>
      <c r="K61" s="63"/>
      <c r="L61" s="45"/>
    </row>
    <row r="62" spans="1:12" ht="18" customHeight="1">
      <c r="A62" s="66" t="s">
        <v>89</v>
      </c>
      <c r="B62" s="66"/>
      <c r="C62" s="66"/>
      <c r="D62" s="66"/>
      <c r="E62" s="59">
        <f>_xlfn.IFNA(VLOOKUP(封面!B1,一般公共预算财政拨款支出决算具体情况!A:AM,39,FALSE),"")</f>
        <v>5509245</v>
      </c>
      <c r="F62" s="59"/>
      <c r="G62" s="26" t="s">
        <v>29</v>
      </c>
      <c r="H62" s="62" t="s">
        <v>66</v>
      </c>
      <c r="I62" s="62"/>
      <c r="J62" s="59">
        <f>_xlfn.IFNA(VLOOKUP(封面!B1,一般公共预算财政拨款支出决算具体情况!A:AN,40,FALSE),"")</f>
        <v>5412546.8399999999</v>
      </c>
      <c r="K62" s="59"/>
      <c r="L62" s="45" t="s">
        <v>67</v>
      </c>
    </row>
    <row r="63" spans="1:12" ht="18" customHeight="1">
      <c r="B63" s="39" t="str">
        <f>IF(E62&gt;J62,"增加","减少")</f>
        <v>增加</v>
      </c>
      <c r="C63" s="59">
        <f>ABS(E62-J62)</f>
        <v>96698.160000000149</v>
      </c>
      <c r="D63" s="59"/>
      <c r="E63" s="26" t="s">
        <v>29</v>
      </c>
      <c r="F63" s="39" t="str">
        <f>IF(E62&gt;J62,"增长","下降")</f>
        <v>增长</v>
      </c>
      <c r="G63" s="41">
        <f>C63/J62</f>
        <v>1.7865556245237068E-2</v>
      </c>
      <c r="H63" s="26" t="s">
        <v>31</v>
      </c>
      <c r="I63" s="45" t="s">
        <v>68</v>
      </c>
    </row>
    <row r="64" spans="1:12" ht="18" customHeight="1">
      <c r="A64" s="65" t="s">
        <v>90</v>
      </c>
      <c r="B64" s="65"/>
      <c r="C64" s="65"/>
      <c r="D64" s="65"/>
      <c r="E64" s="59">
        <f>_xlfn.IFNA(VLOOKUP(封面!B1,一般公共预算财政拨款支出决算具体情况!A:AO,41,FALSE),"")</f>
        <v>5509245</v>
      </c>
      <c r="F64" s="59"/>
      <c r="G64" s="26" t="s">
        <v>29</v>
      </c>
      <c r="H64" s="62" t="s">
        <v>66</v>
      </c>
      <c r="I64" s="62"/>
      <c r="J64" s="59">
        <f>_xlfn.IFNA(VLOOKUP(封面!B1,一般公共预算财政拨款支出决算具体情况!A:AP,42,FALSE),"")</f>
        <v>5412546.8399999999</v>
      </c>
      <c r="K64" s="59"/>
      <c r="L64" s="45" t="s">
        <v>67</v>
      </c>
    </row>
    <row r="65" spans="1:13" ht="18" customHeight="1">
      <c r="A65" s="39"/>
      <c r="B65" s="39" t="str">
        <f>IF(E64&gt;J64,"增加","减少")</f>
        <v>增加</v>
      </c>
      <c r="C65" s="59">
        <f>ABS(E64-J64)</f>
        <v>96698.160000000149</v>
      </c>
      <c r="D65" s="59"/>
      <c r="E65" s="26" t="s">
        <v>29</v>
      </c>
      <c r="F65" s="39" t="str">
        <f>IF(E64&gt;J64,"增长","下降")</f>
        <v>增长</v>
      </c>
      <c r="G65" s="41">
        <f>C65/J64</f>
        <v>1.7865556245237068E-2</v>
      </c>
      <c r="H65" s="26" t="s">
        <v>31</v>
      </c>
    </row>
    <row r="66" spans="1:13" ht="36" customHeight="1">
      <c r="B66" s="64" t="s">
        <v>84</v>
      </c>
      <c r="C66" s="57"/>
      <c r="D66" s="57"/>
      <c r="E66" s="57"/>
      <c r="F66" s="57"/>
      <c r="G66" s="57"/>
      <c r="H66" s="57"/>
      <c r="I66" s="57"/>
      <c r="J66" s="57"/>
      <c r="K66" s="57"/>
      <c r="L66" s="57"/>
    </row>
    <row r="67" spans="1:13" ht="18" customHeight="1">
      <c r="A67" s="27" t="s">
        <v>91</v>
      </c>
    </row>
    <row r="68" spans="1:13" ht="18" customHeight="1">
      <c r="A68" s="26" t="str">
        <f>IF(_xlfn.IFNA(VLOOKUP(封面!B1,'2020决算导出'!A:X,24,FALSE),"")=0,"本年度无此项支出。","")</f>
        <v>本年度无此项支出。</v>
      </c>
    </row>
    <row r="69" spans="1:13" ht="18" customHeight="1">
      <c r="A69" s="27" t="s">
        <v>92</v>
      </c>
    </row>
    <row r="70" spans="1:13" ht="18" customHeight="1">
      <c r="A70" s="26" t="s">
        <v>93</v>
      </c>
    </row>
    <row r="71" spans="1:13" ht="18" customHeight="1">
      <c r="A71" s="27" t="s">
        <v>94</v>
      </c>
    </row>
    <row r="72" spans="1:13" ht="18" customHeight="1">
      <c r="A72" s="26" t="s">
        <v>95</v>
      </c>
      <c r="G72" s="59">
        <f>_xlfn.IFNA(VLOOKUP(封面!B1,'2020决算导出'!A:AA,27,FALSE),"")</f>
        <v>46471185.75</v>
      </c>
      <c r="H72" s="59"/>
      <c r="I72" s="45" t="s">
        <v>29</v>
      </c>
    </row>
    <row r="73" spans="1:13" ht="130.19999999999999" customHeight="1">
      <c r="A73" s="57" t="s">
        <v>96</v>
      </c>
      <c r="B73" s="57"/>
      <c r="C73" s="57"/>
      <c r="D73" s="57"/>
      <c r="E73" s="57"/>
      <c r="F73" s="57"/>
      <c r="G73" s="57"/>
      <c r="H73" s="57"/>
      <c r="I73" s="57"/>
      <c r="J73" s="57"/>
      <c r="K73" s="57"/>
      <c r="L73" s="57"/>
      <c r="M73" s="57"/>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C65:D65"/>
    <mergeCell ref="B66:L66"/>
    <mergeCell ref="G72:H72"/>
    <mergeCell ref="A73:M73"/>
    <mergeCell ref="A62:D62"/>
    <mergeCell ref="E62:F62"/>
    <mergeCell ref="H62:I62"/>
    <mergeCell ref="J62:K62"/>
    <mergeCell ref="C63:D63"/>
    <mergeCell ref="A64:D64"/>
    <mergeCell ref="E64:F64"/>
    <mergeCell ref="H64:I64"/>
    <mergeCell ref="J64:K64"/>
    <mergeCell ref="A59:D59"/>
    <mergeCell ref="E59:F59"/>
    <mergeCell ref="H59:K59"/>
    <mergeCell ref="A60:D60"/>
    <mergeCell ref="E60:F60"/>
    <mergeCell ref="H60:K60"/>
    <mergeCell ref="A61:D61"/>
    <mergeCell ref="E61:F61"/>
    <mergeCell ref="H61:K61"/>
    <mergeCell ref="C54:D54"/>
    <mergeCell ref="A55:D55"/>
    <mergeCell ref="E55:F55"/>
    <mergeCell ref="H55:I55"/>
    <mergeCell ref="J55:K55"/>
    <mergeCell ref="C56:D56"/>
    <mergeCell ref="B57:L57"/>
    <mergeCell ref="A58:D58"/>
    <mergeCell ref="E58:F58"/>
    <mergeCell ref="H58:K58"/>
    <mergeCell ref="C49:D49"/>
    <mergeCell ref="A50:D50"/>
    <mergeCell ref="E50:F50"/>
    <mergeCell ref="H50:I50"/>
    <mergeCell ref="J50:K50"/>
    <mergeCell ref="C51:D51"/>
    <mergeCell ref="B52:L52"/>
    <mergeCell ref="A53:D53"/>
    <mergeCell ref="E53:F53"/>
    <mergeCell ref="H53:I53"/>
    <mergeCell ref="J53:K53"/>
    <mergeCell ref="C44:D44"/>
    <mergeCell ref="B45:L45"/>
    <mergeCell ref="A46:D46"/>
    <mergeCell ref="E46:F46"/>
    <mergeCell ref="H46:K46"/>
    <mergeCell ref="A47:D47"/>
    <mergeCell ref="E47:F47"/>
    <mergeCell ref="H47:K47"/>
    <mergeCell ref="A48:D48"/>
    <mergeCell ref="E48:F48"/>
    <mergeCell ref="H48:I48"/>
    <mergeCell ref="J48:K48"/>
    <mergeCell ref="C38:D38"/>
    <mergeCell ref="B39:L39"/>
    <mergeCell ref="A40:D40"/>
    <mergeCell ref="E40:F40"/>
    <mergeCell ref="H40:I40"/>
    <mergeCell ref="J40:K40"/>
    <mergeCell ref="C41:D41"/>
    <mergeCell ref="B42:L42"/>
    <mergeCell ref="A43:D43"/>
    <mergeCell ref="E43:F43"/>
    <mergeCell ref="H43:I43"/>
    <mergeCell ref="J43:K43"/>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1"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M16" sqref="M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97</v>
      </c>
    </row>
    <row r="3" spans="1:14" ht="18" customHeight="1">
      <c r="A3" s="28" t="str">
        <f>IF(_xlfn.IFNA(VLOOKUP(封面!B1,'2020决算导出'!A:AB,28,FALSE),"")=0,"本年度无此项支出。","")</f>
        <v>本年度无此项支出。</v>
      </c>
    </row>
    <row r="4" spans="1:14" ht="18" customHeight="1">
      <c r="A4" s="27" t="s">
        <v>98</v>
      </c>
    </row>
    <row r="5" spans="1:14" ht="18" customHeight="1">
      <c r="A5" s="26" t="s">
        <v>99</v>
      </c>
    </row>
    <row r="6" spans="1:14" ht="18" customHeight="1">
      <c r="A6" s="27" t="s">
        <v>100</v>
      </c>
    </row>
    <row r="7" spans="1:14" ht="18" customHeight="1">
      <c r="A7" s="58" t="s">
        <v>101</v>
      </c>
      <c r="B7" s="58"/>
      <c r="C7" s="58"/>
      <c r="D7" s="58"/>
      <c r="E7" s="59">
        <f>_xlfn.IFNA(VLOOKUP(封面!B1,'2020决算导出'!A:AW,49,FALSE),"")</f>
        <v>635522</v>
      </c>
      <c r="F7" s="59"/>
      <c r="G7" s="26" t="s">
        <v>29</v>
      </c>
      <c r="H7" s="58" t="s">
        <v>102</v>
      </c>
      <c r="I7" s="58"/>
      <c r="J7" s="58"/>
      <c r="K7" s="58"/>
      <c r="L7" s="59">
        <f>_xlfn.IFNA(VLOOKUP(封面!B1,'2020决算导出'!A:AX,50,FALSE),"")</f>
        <v>205622</v>
      </c>
      <c r="M7" s="59" t="s">
        <v>29</v>
      </c>
      <c r="N7" s="26" t="s">
        <v>29</v>
      </c>
    </row>
    <row r="8" spans="1:14" ht="18" customHeight="1">
      <c r="A8" s="58" t="s">
        <v>103</v>
      </c>
      <c r="B8" s="58"/>
      <c r="C8" s="58"/>
      <c r="D8" s="59">
        <f>_xlfn.IFNA(VLOOKUP(封面!B1,'2020决算导出'!A:AY,51,FALSE),"")</f>
        <v>0</v>
      </c>
      <c r="E8" s="59" t="s">
        <v>29</v>
      </c>
      <c r="F8" s="26" t="s">
        <v>29</v>
      </c>
      <c r="G8" s="58" t="s">
        <v>104</v>
      </c>
      <c r="H8" s="58"/>
      <c r="I8" s="58"/>
      <c r="J8" s="59">
        <f>_xlfn.IFNA(VLOOKUP(封面!B1,'2020决算导出'!A:AZ,52,FALSE),"")</f>
        <v>429900</v>
      </c>
      <c r="K8" s="59" t="s">
        <v>29</v>
      </c>
      <c r="L8" s="26" t="s">
        <v>105</v>
      </c>
    </row>
    <row r="9" spans="1:14" ht="18" customHeight="1">
      <c r="A9" s="58" t="s">
        <v>106</v>
      </c>
      <c r="B9" s="58"/>
      <c r="C9" s="58"/>
      <c r="D9" s="58"/>
      <c r="E9" s="59">
        <f>_xlfn.IFNA(VLOOKUP(封面!B1,'2020决算导出'!A:BA,53,FALSE),"")</f>
        <v>0</v>
      </c>
      <c r="F9" s="59" t="s">
        <v>29</v>
      </c>
      <c r="G9" s="26" t="s">
        <v>29</v>
      </c>
      <c r="H9" s="62" t="s">
        <v>107</v>
      </c>
      <c r="I9" s="62"/>
      <c r="J9" s="62"/>
      <c r="K9" s="32">
        <f>E9/$E$7</f>
        <v>0</v>
      </c>
      <c r="L9" s="33" t="s">
        <v>34</v>
      </c>
      <c r="M9" s="26" t="s">
        <v>68</v>
      </c>
    </row>
    <row r="10" spans="1:14" ht="18" customHeight="1">
      <c r="A10" s="58" t="s">
        <v>108</v>
      </c>
      <c r="B10" s="58"/>
      <c r="C10" s="58"/>
      <c r="D10" s="58"/>
      <c r="E10" s="59">
        <f>_xlfn.IFNA(VLOOKUP(封面!B1,'2020决算导出'!A:BB,54,FALSE),"")</f>
        <v>0</v>
      </c>
      <c r="F10" s="59" t="s">
        <v>29</v>
      </c>
      <c r="G10" s="26" t="s">
        <v>29</v>
      </c>
      <c r="H10" s="62" t="s">
        <v>107</v>
      </c>
      <c r="I10" s="62"/>
      <c r="J10" s="62"/>
      <c r="K10" s="32">
        <f>E10/$E$7</f>
        <v>0</v>
      </c>
      <c r="L10" s="33" t="s">
        <v>31</v>
      </c>
    </row>
    <row r="11" spans="1:14" ht="18" customHeight="1">
      <c r="A11" s="27" t="s">
        <v>109</v>
      </c>
    </row>
    <row r="12" spans="1:14" ht="18" customHeight="1">
      <c r="A12" s="58" t="s">
        <v>110</v>
      </c>
      <c r="B12" s="58"/>
      <c r="C12" s="31">
        <f>_xlfn.IFNA(VLOOKUP(封面!B1,'2020决算导出'!A:BC,55,FALSE),"")</f>
        <v>0</v>
      </c>
      <c r="D12" s="26" t="s">
        <v>111</v>
      </c>
      <c r="M12" s="67">
        <f>_xlfn.IFNA(VLOOKUP(封面!B1,'2020决算导出'!A:BD,56,FALSE),"")</f>
        <v>0</v>
      </c>
      <c r="N12" s="67" t="s">
        <v>29</v>
      </c>
    </row>
    <row r="13" spans="1:14" ht="18" customHeight="1">
      <c r="A13" s="29" t="s">
        <v>112</v>
      </c>
      <c r="B13" s="58" t="s">
        <v>113</v>
      </c>
      <c r="C13" s="58"/>
      <c r="D13" s="58"/>
      <c r="E13" s="58"/>
      <c r="F13" s="58"/>
      <c r="G13" s="31">
        <f>_xlfn.IFNA(VLOOKUP(封面!B1,'2020决算导出'!A:BE,57,FALSE),"")</f>
        <v>0</v>
      </c>
      <c r="H13" s="26" t="s">
        <v>114</v>
      </c>
      <c r="J13" s="26" t="s">
        <v>115</v>
      </c>
    </row>
    <row r="14" spans="1:14" ht="18" customHeight="1">
      <c r="A14" s="29">
        <f>_xlfn.IFNA(VLOOKUP(封面!B1,'2020决算导出'!A:BF,58,FALSE),"")</f>
        <v>0</v>
      </c>
      <c r="B14" s="26" t="s">
        <v>116</v>
      </c>
    </row>
    <row r="15" spans="1:14" ht="18" customHeight="1">
      <c r="A15" s="27" t="s">
        <v>117</v>
      </c>
    </row>
    <row r="16" spans="1:14" ht="18" customHeight="1">
      <c r="A16" s="26" t="s">
        <v>118</v>
      </c>
    </row>
    <row r="17" spans="1:14" ht="18" customHeight="1">
      <c r="A17" s="27" t="s">
        <v>119</v>
      </c>
    </row>
    <row r="18" spans="1:14" ht="304.2" customHeight="1">
      <c r="A18" s="57" t="s">
        <v>120</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21"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K9" sqref="K9"/>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64" t="s">
        <v>121</v>
      </c>
      <c r="B2" s="57"/>
      <c r="C2" s="57"/>
      <c r="D2" s="57"/>
      <c r="E2" s="57"/>
      <c r="F2" s="57"/>
      <c r="G2" s="57"/>
      <c r="H2" s="57"/>
      <c r="I2" s="57"/>
      <c r="J2" s="57"/>
      <c r="K2" s="57"/>
      <c r="L2" s="57"/>
      <c r="M2" s="57"/>
      <c r="N2" s="57"/>
    </row>
  </sheetData>
  <mergeCells count="2">
    <mergeCell ref="A1:N1"/>
    <mergeCell ref="A2:N2"/>
  </mergeCells>
  <phoneticPr fontId="21"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122</v>
      </c>
      <c r="C1" s="8" t="s">
        <v>123</v>
      </c>
      <c r="D1" s="8" t="s">
        <v>124</v>
      </c>
      <c r="E1" s="8" t="s">
        <v>125</v>
      </c>
      <c r="F1" s="8" t="s">
        <v>126</v>
      </c>
      <c r="G1" s="8" t="s">
        <v>38</v>
      </c>
      <c r="H1" s="8" t="s">
        <v>39</v>
      </c>
      <c r="I1" s="8" t="s">
        <v>40</v>
      </c>
      <c r="J1" s="8" t="s">
        <v>41</v>
      </c>
      <c r="K1" s="8" t="s">
        <v>127</v>
      </c>
      <c r="L1" s="8" t="s">
        <v>128</v>
      </c>
      <c r="M1" s="8" t="s">
        <v>47</v>
      </c>
      <c r="N1" s="8" t="s">
        <v>48</v>
      </c>
      <c r="O1" s="8" t="s">
        <v>129</v>
      </c>
      <c r="P1" s="8" t="s">
        <v>130</v>
      </c>
      <c r="Q1" s="8" t="s">
        <v>56</v>
      </c>
      <c r="R1" s="8" t="s">
        <v>58</v>
      </c>
      <c r="S1" s="8" t="s">
        <v>59</v>
      </c>
      <c r="T1" s="8" t="s">
        <v>60</v>
      </c>
      <c r="U1" s="8" t="s">
        <v>61</v>
      </c>
      <c r="V1" s="8" t="s">
        <v>62</v>
      </c>
      <c r="W1" s="8" t="s">
        <v>63</v>
      </c>
      <c r="X1" s="8" t="s">
        <v>131</v>
      </c>
      <c r="Y1" s="8" t="s">
        <v>132</v>
      </c>
      <c r="Z1" s="8" t="s">
        <v>133</v>
      </c>
      <c r="AA1" s="8" t="s">
        <v>134</v>
      </c>
      <c r="AB1" s="8" t="s">
        <v>135</v>
      </c>
      <c r="AC1" s="8" t="s">
        <v>136</v>
      </c>
      <c r="AD1" s="8" t="s">
        <v>137</v>
      </c>
      <c r="AE1" s="8" t="s">
        <v>138</v>
      </c>
      <c r="AF1" s="8" t="s">
        <v>139</v>
      </c>
      <c r="AG1" s="8" t="s">
        <v>140</v>
      </c>
      <c r="AH1" s="8" t="s">
        <v>141</v>
      </c>
      <c r="AI1" s="8" t="s">
        <v>142</v>
      </c>
      <c r="AJ1" s="8" t="s">
        <v>143</v>
      </c>
      <c r="AK1" s="8" t="s">
        <v>144</v>
      </c>
      <c r="AL1" s="8" t="s">
        <v>145</v>
      </c>
      <c r="AM1" s="8" t="s">
        <v>146</v>
      </c>
      <c r="AN1" s="8" t="s">
        <v>147</v>
      </c>
      <c r="AO1" s="8" t="s">
        <v>148</v>
      </c>
      <c r="AP1" s="8" t="s">
        <v>149</v>
      </c>
      <c r="AQ1" s="8" t="s">
        <v>150</v>
      </c>
      <c r="AR1" s="8" t="s">
        <v>151</v>
      </c>
      <c r="AS1" s="8" t="s">
        <v>152</v>
      </c>
      <c r="AT1" s="8" t="s">
        <v>153</v>
      </c>
      <c r="AU1" s="8" t="s">
        <v>154</v>
      </c>
      <c r="AV1" s="8" t="s">
        <v>155</v>
      </c>
      <c r="AW1" s="8" t="s">
        <v>156</v>
      </c>
      <c r="AX1" s="8" t="s">
        <v>157</v>
      </c>
      <c r="AY1" s="8" t="s">
        <v>103</v>
      </c>
      <c r="AZ1" s="8" t="s">
        <v>104</v>
      </c>
      <c r="BA1" s="8" t="s">
        <v>106</v>
      </c>
      <c r="BB1" s="8" t="s">
        <v>108</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122</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122</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2021-09-08T01:37:57Z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