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c r="C1684" i="10" s="1"/>
  <c r="E1683" i="10"/>
  <c r="D1683" i="10" s="1"/>
  <c r="C1683" i="10" s="1"/>
  <c r="E1682" i="10"/>
  <c r="D1682" i="10" s="1"/>
  <c r="C1682" i="10" s="1"/>
  <c r="E1681" i="10"/>
  <c r="D1681" i="10" s="1"/>
  <c r="C1681" i="10" s="1"/>
  <c r="E1680" i="10"/>
  <c r="D1680" i="10"/>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c r="C1671" i="10"/>
  <c r="E1670" i="10"/>
  <c r="D1670" i="10" s="1"/>
  <c r="C1670" i="10" s="1"/>
  <c r="E1669" i="10"/>
  <c r="D1669" i="10" s="1"/>
  <c r="C1669" i="10" s="1"/>
  <c r="E1668" i="10"/>
  <c r="D1668" i="10"/>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c r="C1591" i="10"/>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C1567" i="10" s="1"/>
  <c r="E1566" i="10"/>
  <c r="D1566" i="10" s="1"/>
  <c r="C1566" i="10" s="1"/>
  <c r="E1565" i="10"/>
  <c r="D1565" i="10" s="1"/>
  <c r="C1565" i="10" s="1"/>
  <c r="E1564" i="10"/>
  <c r="D1564" i="10" s="1"/>
  <c r="C1564" i="10" s="1"/>
  <c r="E1563" i="10"/>
  <c r="D1563" i="10"/>
  <c r="C1563" i="10" s="1"/>
  <c r="E1562" i="10"/>
  <c r="D1562" i="10" s="1"/>
  <c r="C1562" i="10" s="1"/>
  <c r="E1561" i="10"/>
  <c r="D1561" i="10" s="1"/>
  <c r="C1561" i="10" s="1"/>
  <c r="E1560" i="10"/>
  <c r="D1560" i="10" s="1"/>
  <c r="C1560" i="10" s="1"/>
  <c r="E1559" i="10"/>
  <c r="D1559" i="10" s="1"/>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c r="E1526" i="10"/>
  <c r="D1526" i="10" s="1"/>
  <c r="C1526" i="10" s="1"/>
  <c r="E1525" i="10"/>
  <c r="D1525" i="10" s="1"/>
  <c r="C1525" i="10" s="1"/>
  <c r="E1524" i="10"/>
  <c r="D1524" i="10"/>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s="1"/>
  <c r="C1516" i="10" s="1"/>
  <c r="E1515" i="10"/>
  <c r="D1515" i="10"/>
  <c r="C1515" i="10" s="1"/>
  <c r="E1514" i="10"/>
  <c r="D1514" i="10" s="1"/>
  <c r="E1513" i="10"/>
  <c r="D1513" i="10" s="1"/>
  <c r="C1513" i="10" s="1"/>
  <c r="E1512" i="10"/>
  <c r="D1512" i="10" s="1"/>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c r="C1499" i="10" s="1"/>
  <c r="E1498" i="10"/>
  <c r="D1498" i="10" s="1"/>
  <c r="C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c r="C1476" i="10" s="1"/>
  <c r="E1475" i="10"/>
  <c r="D1475" i="10" s="1"/>
  <c r="C1475" i="10" s="1"/>
  <c r="E1474" i="10"/>
  <c r="D1474" i="10" s="1"/>
  <c r="E1473" i="10"/>
  <c r="D1473" i="10" s="1"/>
  <c r="C1473" i="10" s="1"/>
  <c r="E1472" i="10"/>
  <c r="D1472" i="10"/>
  <c r="C1472" i="10" s="1"/>
  <c r="E1471" i="10"/>
  <c r="D1471" i="10" s="1"/>
  <c r="C1471" i="10" s="1"/>
  <c r="E1470" i="10"/>
  <c r="D1470" i="10"/>
  <c r="C1470" i="10" s="1"/>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c r="C1452" i="10" s="1"/>
  <c r="E1451" i="10"/>
  <c r="D1451" i="10" s="1"/>
  <c r="C1451" i="10" s="1"/>
  <c r="E1450" i="10"/>
  <c r="D1450" i="10" s="1"/>
  <c r="C1450" i="10" s="1"/>
  <c r="E1449" i="10"/>
  <c r="D1449" i="10" s="1"/>
  <c r="C1449" i="10" s="1"/>
  <c r="E1448" i="10"/>
  <c r="D1448" i="10"/>
  <c r="C1448" i="10" s="1"/>
  <c r="E1447" i="10"/>
  <c r="D1447" i="10" s="1"/>
  <c r="C1447" i="10" s="1"/>
  <c r="E1446" i="10"/>
  <c r="D1446" i="10" s="1"/>
  <c r="C1446" i="10"/>
  <c r="E1445" i="10"/>
  <c r="D1445" i="10" s="1"/>
  <c r="C1445" i="10" s="1"/>
  <c r="E1444" i="10"/>
  <c r="D1444" i="10" s="1"/>
  <c r="C1444" i="10" s="1"/>
  <c r="E1443" i="10"/>
  <c r="D1443" i="10"/>
  <c r="C1443" i="10" s="1"/>
  <c r="E1442" i="10"/>
  <c r="D1442" i="10" s="1"/>
  <c r="C1442" i="10" s="1"/>
  <c r="E1441" i="10"/>
  <c r="D1441" i="10" s="1"/>
  <c r="E1440" i="10"/>
  <c r="D1440" i="10" s="1"/>
  <c r="C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s="1"/>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s="1"/>
  <c r="C1365" i="10" s="1"/>
  <c r="E1364" i="10"/>
  <c r="D1364" i="10" s="1"/>
  <c r="C1364" i="10" s="1"/>
  <c r="E1363" i="10"/>
  <c r="D1363" i="10" s="1"/>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c r="C1333" i="10" s="1"/>
  <c r="E1332" i="10"/>
  <c r="D1332" i="10" s="1"/>
  <c r="C1332" i="10" s="1"/>
  <c r="E1331" i="10"/>
  <c r="D1331" i="10" s="1"/>
  <c r="C1331" i="10" s="1"/>
  <c r="E1330" i="10"/>
  <c r="D1330" i="10" s="1"/>
  <c r="C1330" i="10" s="1"/>
  <c r="E1329" i="10"/>
  <c r="D1329" i="10"/>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s="1"/>
  <c r="E1273" i="10"/>
  <c r="D1273" i="10"/>
  <c r="C1273" i="10" s="1"/>
  <c r="E1272" i="10"/>
  <c r="D1272" i="10" s="1"/>
  <c r="E1271" i="10"/>
  <c r="D1271" i="10" s="1"/>
  <c r="C1271" i="10" s="1"/>
  <c r="E1270" i="10"/>
  <c r="D1270" i="10" s="1"/>
  <c r="C1270" i="10" s="1"/>
  <c r="E1269" i="10"/>
  <c r="D1269" i="10" s="1"/>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c r="C1239" i="10" s="1"/>
  <c r="E1238" i="10"/>
  <c r="D1238" i="10" s="1"/>
  <c r="C1238" i="10" s="1"/>
  <c r="E1237" i="10"/>
  <c r="D1237" i="10" s="1"/>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c r="C1197" i="10" s="1"/>
  <c r="E1196" i="10"/>
  <c r="D1196" i="10" s="1"/>
  <c r="C1196" i="10" s="1"/>
  <c r="E1195" i="10"/>
  <c r="D1195" i="10" s="1"/>
  <c r="C1195" i="10" s="1"/>
  <c r="E1194" i="10"/>
  <c r="D1194" i="10" s="1"/>
  <c r="C1194" i="10" s="1"/>
  <c r="E1193" i="10"/>
  <c r="D1193" i="10" s="1"/>
  <c r="C1193" i="10" s="1"/>
  <c r="E1192" i="10"/>
  <c r="D1192" i="10" s="1"/>
  <c r="C1192" i="10" s="1"/>
  <c r="E1191" i="10"/>
  <c r="D1191" i="10"/>
  <c r="C1191" i="10" s="1"/>
  <c r="E1190" i="10"/>
  <c r="D1190" i="10" s="1"/>
  <c r="C1190" i="10" s="1"/>
  <c r="E1189" i="10"/>
  <c r="D1189" i="10" s="1"/>
  <c r="C1189" i="10" s="1"/>
  <c r="E1188" i="10"/>
  <c r="D1188" i="10" s="1"/>
  <c r="C1188" i="10" s="1"/>
  <c r="E1187" i="10"/>
  <c r="D1187" i="10" s="1"/>
  <c r="C1187" i="10" s="1"/>
  <c r="E1186" i="10"/>
  <c r="D1186" i="10" s="1"/>
  <c r="C1186" i="10" s="1"/>
  <c r="E1185" i="10"/>
  <c r="D1185" i="10"/>
  <c r="C1185" i="10" s="1"/>
  <c r="E1184" i="10"/>
  <c r="D1184" i="10" s="1"/>
  <c r="E1183" i="10"/>
  <c r="D1183" i="10" s="1"/>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s="1"/>
  <c r="E1123" i="10"/>
  <c r="D1123" i="10" s="1"/>
  <c r="C1123" i="10" s="1"/>
  <c r="E1122" i="10"/>
  <c r="D1122" i="10" s="1"/>
  <c r="E1121" i="10"/>
  <c r="D1121" i="10" s="1"/>
  <c r="C1121" i="10" s="1"/>
  <c r="E1120" i="10"/>
  <c r="D1120" i="10" s="1"/>
  <c r="C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c r="C1093" i="10" s="1"/>
  <c r="E1092" i="10"/>
  <c r="D1092" i="10" s="1"/>
  <c r="C1092" i="10" s="1"/>
  <c r="E1091" i="10"/>
  <c r="D1091" i="10" s="1"/>
  <c r="C1091" i="10" s="1"/>
  <c r="E1090" i="10"/>
  <c r="D1090" i="10" s="1"/>
  <c r="C1090" i="10" s="1"/>
  <c r="E1089" i="10"/>
  <c r="D1089" i="10" s="1"/>
  <c r="C1089" i="10" s="1"/>
  <c r="E1088" i="10"/>
  <c r="D1088" i="10" s="1"/>
  <c r="C1088" i="10" s="1"/>
  <c r="E1087" i="10"/>
  <c r="D1087" i="10" s="1"/>
  <c r="C1087" i="10" s="1"/>
  <c r="E1086" i="10"/>
  <c r="D1086" i="10" s="1"/>
  <c r="C1086" i="10" s="1"/>
  <c r="E1085" i="10"/>
  <c r="D1085" i="10" s="1"/>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c r="C1077" i="10" s="1"/>
  <c r="E1076" i="10"/>
  <c r="D1076" i="10" s="1"/>
  <c r="C1076" i="10" s="1"/>
  <c r="E1075" i="10"/>
  <c r="D1075" i="10" s="1"/>
  <c r="C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E1027" i="10"/>
  <c r="D1027" i="10"/>
  <c r="C1027" i="10" s="1"/>
  <c r="E1026" i="10"/>
  <c r="D1026" i="10" s="1"/>
  <c r="C1026" i="10" s="1"/>
  <c r="E1025" i="10"/>
  <c r="D1025" i="10" s="1"/>
  <c r="C1025" i="10" s="1"/>
  <c r="E1024" i="10"/>
  <c r="D1024" i="10" s="1"/>
  <c r="C1024" i="10" s="1"/>
  <c r="E1023" i="10"/>
  <c r="D1023" i="10" s="1"/>
  <c r="C1023" i="10" s="1"/>
  <c r="E1022" i="10"/>
  <c r="D1022" i="10" s="1"/>
  <c r="C1022" i="10" s="1"/>
  <c r="E1021" i="10"/>
  <c r="D1021" i="10"/>
  <c r="C1021" i="10" s="1"/>
  <c r="E1020" i="10"/>
  <c r="D1020" i="10" s="1"/>
  <c r="C1020" i="10" s="1"/>
  <c r="E1019" i="10"/>
  <c r="D1019" i="10" s="1"/>
  <c r="C1019" i="10" s="1"/>
  <c r="E1018" i="10"/>
  <c r="D1018" i="10" s="1"/>
  <c r="C1018" i="10" s="1"/>
  <c r="E1017" i="10"/>
  <c r="D1017" i="10" s="1"/>
  <c r="C1017" i="10" s="1"/>
  <c r="E1016" i="10"/>
  <c r="D1016" i="10" s="1"/>
  <c r="C1016" i="10" s="1"/>
  <c r="E1015" i="10"/>
  <c r="D1015" i="10"/>
  <c r="C1015" i="10" s="1"/>
  <c r="E1014" i="10"/>
  <c r="D1014" i="10" s="1"/>
  <c r="C1014" i="10" s="1"/>
  <c r="E1013" i="10"/>
  <c r="D1013" i="10" s="1"/>
  <c r="C1013" i="10" s="1"/>
  <c r="E1012" i="10"/>
  <c r="D1012" i="10" s="1"/>
  <c r="C1012" i="10" s="1"/>
  <c r="E1011" i="10"/>
  <c r="D1011" i="10"/>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s="1"/>
  <c r="C1001" i="10" s="1"/>
  <c r="E1000" i="10"/>
  <c r="D1000" i="10" s="1"/>
  <c r="C1000" i="10" s="1"/>
  <c r="E999" i="10"/>
  <c r="D999" i="10"/>
  <c r="C999" i="10" s="1"/>
  <c r="E998" i="10"/>
  <c r="D998" i="10" s="1"/>
  <c r="C998" i="10" s="1"/>
  <c r="E997" i="10"/>
  <c r="D997" i="10" s="1"/>
  <c r="C997" i="10" s="1"/>
  <c r="E996" i="10"/>
  <c r="D996" i="10" s="1"/>
  <c r="C996" i="10" s="1"/>
  <c r="E995" i="10"/>
  <c r="D995" i="10"/>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c r="C983" i="10" s="1"/>
  <c r="E982" i="10"/>
  <c r="D982" i="10" s="1"/>
  <c r="E981" i="10"/>
  <c r="D981" i="10" s="1"/>
  <c r="C981" i="10" s="1"/>
  <c r="E980" i="10"/>
  <c r="D980" i="10" s="1"/>
  <c r="C980" i="10" s="1"/>
  <c r="E979" i="10"/>
  <c r="D979" i="10"/>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c r="C967" i="10" s="1"/>
  <c r="E966" i="10"/>
  <c r="D966" i="10" s="1"/>
  <c r="C966" i="10" s="1"/>
  <c r="E965" i="10"/>
  <c r="D965" i="10" s="1"/>
  <c r="C965" i="10" s="1"/>
  <c r="E964" i="10"/>
  <c r="D964" i="10" s="1"/>
  <c r="C964" i="10" s="1"/>
  <c r="E963" i="10"/>
  <c r="D963" i="10"/>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c r="C951" i="10" s="1"/>
  <c r="E950" i="10"/>
  <c r="D950" i="10" s="1"/>
  <c r="E949" i="10"/>
  <c r="D949" i="10" s="1"/>
  <c r="C949" i="10" s="1"/>
  <c r="E948" i="10"/>
  <c r="D948" i="10" s="1"/>
  <c r="C948" i="10" s="1"/>
  <c r="E947" i="10"/>
  <c r="D947" i="10"/>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s="1"/>
  <c r="C937" i="10" s="1"/>
  <c r="E936" i="10"/>
  <c r="D936" i="10" s="1"/>
  <c r="C936" i="10" s="1"/>
  <c r="E935" i="10"/>
  <c r="D935" i="10" s="1"/>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c r="C915" i="10" s="1"/>
  <c r="E914" i="10"/>
  <c r="D914" i="10" s="1"/>
  <c r="C914" i="10" s="1"/>
  <c r="E913" i="10"/>
  <c r="D913" i="10" s="1"/>
  <c r="C913" i="10" s="1"/>
  <c r="E912" i="10"/>
  <c r="D912" i="10" s="1"/>
  <c r="C912" i="10" s="1"/>
  <c r="E911" i="10"/>
  <c r="D911" i="10" s="1"/>
  <c r="C911" i="10" s="1"/>
  <c r="E910" i="10"/>
  <c r="D910" i="10" s="1"/>
  <c r="C910" i="10" s="1"/>
  <c r="E909" i="10"/>
  <c r="D909" i="10" s="1"/>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s="1"/>
  <c r="C901" i="10" s="1"/>
  <c r="E900" i="10"/>
  <c r="D900" i="10" s="1"/>
  <c r="C900" i="10" s="1"/>
  <c r="E899" i="10"/>
  <c r="D899" i="10"/>
  <c r="C899" i="10" s="1"/>
  <c r="E898" i="10"/>
  <c r="D898" i="10" s="1"/>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c r="C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c r="C882" i="10" s="1"/>
  <c r="E881" i="10"/>
  <c r="D881" i="10" s="1"/>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C871" i="10" s="1"/>
  <c r="E870" i="10"/>
  <c r="D870" i="10" s="1"/>
  <c r="C870" i="10" s="1"/>
  <c r="E869" i="10"/>
  <c r="D869" i="10" s="1"/>
  <c r="C869" i="10" s="1"/>
  <c r="E868" i="10"/>
  <c r="D868" i="10" s="1"/>
  <c r="C868" i="10" s="1"/>
  <c r="E867" i="10"/>
  <c r="D867" i="10"/>
  <c r="C867" i="10" s="1"/>
  <c r="E866" i="10"/>
  <c r="D866" i="10" s="1"/>
  <c r="C866" i="10" s="1"/>
  <c r="E865" i="10"/>
  <c r="D865" i="10" s="1"/>
  <c r="C865" i="10" s="1"/>
  <c r="E864" i="10"/>
  <c r="D864" i="10" s="1"/>
  <c r="C864" i="10" s="1"/>
  <c r="E863" i="10"/>
  <c r="D863" i="10" s="1"/>
  <c r="C863" i="10" s="1"/>
  <c r="E862" i="10"/>
  <c r="D862" i="10" s="1"/>
  <c r="C862" i="10" s="1"/>
  <c r="E861" i="10"/>
  <c r="D861" i="10"/>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C839" i="10" s="1"/>
  <c r="E838" i="10"/>
  <c r="D838" i="10" s="1"/>
  <c r="C838" i="10" s="1"/>
  <c r="E837" i="10"/>
  <c r="D837" i="10" s="1"/>
  <c r="C837" i="10" s="1"/>
  <c r="E836" i="10"/>
  <c r="D836" i="10" s="1"/>
  <c r="C836" i="10" s="1"/>
  <c r="E835" i="10"/>
  <c r="D835" i="10"/>
  <c r="C835" i="10" s="1"/>
  <c r="E834" i="10"/>
  <c r="D834" i="10" s="1"/>
  <c r="C834" i="10" s="1"/>
  <c r="E833" i="10"/>
  <c r="D833" i="10" s="1"/>
  <c r="C833" i="10" s="1"/>
  <c r="E832" i="10"/>
  <c r="D832" i="10" s="1"/>
  <c r="C832" i="10" s="1"/>
  <c r="E831" i="10"/>
  <c r="D831" i="10" s="1"/>
  <c r="C831" i="10" s="1"/>
  <c r="E830" i="10"/>
  <c r="D830" i="10" s="1"/>
  <c r="C830" i="10" s="1"/>
  <c r="E829" i="10"/>
  <c r="D829" i="10"/>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c r="C802" i="10" s="1"/>
  <c r="E801" i="10"/>
  <c r="D801" i="10" s="1"/>
  <c r="C801" i="10" s="1"/>
  <c r="E800" i="10"/>
  <c r="D800" i="10" s="1"/>
  <c r="C800" i="10" s="1"/>
  <c r="E799" i="10"/>
  <c r="D799" i="10" s="1"/>
  <c r="C799" i="10" s="1"/>
  <c r="E798" i="10"/>
  <c r="D798" i="10" s="1"/>
  <c r="C798" i="10" s="1"/>
  <c r="E797" i="10"/>
  <c r="D797" i="10" s="1"/>
  <c r="C797" i="10" s="1"/>
  <c r="E796" i="10"/>
  <c r="D796" i="10" s="1"/>
  <c r="C796" i="10" s="1"/>
  <c r="E795" i="10"/>
  <c r="D795" i="10" s="1"/>
  <c r="C795" i="10" s="1"/>
  <c r="E794" i="10"/>
  <c r="D794" i="10"/>
  <c r="C794" i="10"/>
  <c r="E793" i="10"/>
  <c r="D793" i="10" s="1"/>
  <c r="C793" i="10" s="1"/>
  <c r="E792" i="10"/>
  <c r="D792" i="10" s="1"/>
  <c r="E791" i="10"/>
  <c r="D791" i="10" s="1"/>
  <c r="C791" i="10" s="1"/>
  <c r="E790" i="10"/>
  <c r="D790" i="10" s="1"/>
  <c r="C790" i="10" s="1"/>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c r="C782" i="10"/>
  <c r="E781" i="10"/>
  <c r="D781" i="10" s="1"/>
  <c r="C781" i="10" s="1"/>
  <c r="E780" i="10"/>
  <c r="D780" i="10" s="1"/>
  <c r="C780" i="10" s="1"/>
  <c r="E779" i="10"/>
  <c r="D779" i="10" s="1"/>
  <c r="C779" i="10" s="1"/>
  <c r="E778" i="10"/>
  <c r="D778" i="10" s="1"/>
  <c r="C778" i="10" s="1"/>
  <c r="E777" i="10"/>
  <c r="D777" i="10"/>
  <c r="C777" i="10"/>
  <c r="E776" i="10"/>
  <c r="D776" i="10" s="1"/>
  <c r="C776" i="10" s="1"/>
  <c r="E775" i="10"/>
  <c r="D775" i="10"/>
  <c r="C775" i="10" s="1"/>
  <c r="E774" i="10"/>
  <c r="D774" i="10" s="1"/>
  <c r="C774" i="10" s="1"/>
  <c r="E773" i="10"/>
  <c r="D773" i="10" s="1"/>
  <c r="C773" i="10" s="1"/>
  <c r="E772" i="10"/>
  <c r="D772" i="10" s="1"/>
  <c r="E771" i="10"/>
  <c r="D771" i="10" s="1"/>
  <c r="C771" i="10" s="1"/>
  <c r="E770" i="10"/>
  <c r="D770" i="10" s="1"/>
  <c r="C770" i="10" s="1"/>
  <c r="E769" i="10"/>
  <c r="D769" i="10" s="1"/>
  <c r="C769" i="10" s="1"/>
  <c r="E768" i="10"/>
  <c r="D768" i="10" s="1"/>
  <c r="C768" i="10" s="1"/>
  <c r="E767" i="10"/>
  <c r="D767" i="10" s="1"/>
  <c r="C767" i="10" s="1"/>
  <c r="E766" i="10"/>
  <c r="D766" i="10"/>
  <c r="C766" i="10"/>
  <c r="E765" i="10"/>
  <c r="D765" i="10" s="1"/>
  <c r="C765" i="10" s="1"/>
  <c r="E764" i="10"/>
  <c r="D764" i="10" s="1"/>
  <c r="C764" i="10" s="1"/>
  <c r="E763" i="10"/>
  <c r="D763" i="10" s="1"/>
  <c r="C763" i="10" s="1"/>
  <c r="E762" i="10"/>
  <c r="D762" i="10" s="1"/>
  <c r="C762" i="10" s="1"/>
  <c r="E761" i="10"/>
  <c r="D761" i="10"/>
  <c r="C761" i="10"/>
  <c r="E760" i="10"/>
  <c r="D760" i="10" s="1"/>
  <c r="C760" i="10" s="1"/>
  <c r="E759" i="10"/>
  <c r="D759" i="10" s="1"/>
  <c r="C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c r="C750" i="10"/>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s="1"/>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c r="E733" i="10"/>
  <c r="D733" i="10" s="1"/>
  <c r="C733" i="10" s="1"/>
  <c r="E732" i="10"/>
  <c r="D732" i="10" s="1"/>
  <c r="C732" i="10" s="1"/>
  <c r="E731" i="10"/>
  <c r="D731" i="10" s="1"/>
  <c r="C731" i="10" s="1"/>
  <c r="E730" i="10"/>
  <c r="D730" i="10" s="1"/>
  <c r="C730" i="10" s="1"/>
  <c r="E729" i="10"/>
  <c r="D729" i="10"/>
  <c r="C729" i="10"/>
  <c r="E728" i="10"/>
  <c r="D728" i="10" s="1"/>
  <c r="C728" i="10" s="1"/>
  <c r="E727" i="10"/>
  <c r="D727" i="10"/>
  <c r="C727" i="10" s="1"/>
  <c r="E726" i="10"/>
  <c r="D726" i="10" s="1"/>
  <c r="C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s="1"/>
  <c r="C719" i="10" s="1"/>
  <c r="E718" i="10"/>
  <c r="D718" i="10"/>
  <c r="C718" i="10"/>
  <c r="E717" i="10"/>
  <c r="D717" i="10" s="1"/>
  <c r="C717" i="10" s="1"/>
  <c r="E716" i="10"/>
  <c r="D716" i="10" s="1"/>
  <c r="C716" i="10" s="1"/>
  <c r="E715" i="10"/>
  <c r="D715" i="10" s="1"/>
  <c r="C715" i="10" s="1"/>
  <c r="E714" i="10"/>
  <c r="D714" i="10"/>
  <c r="C714" i="10" s="1"/>
  <c r="E713" i="10"/>
  <c r="D713" i="10"/>
  <c r="C713" i="10"/>
  <c r="E712" i="10"/>
  <c r="D712" i="10" s="1"/>
  <c r="C712" i="10" s="1"/>
  <c r="E711" i="10"/>
  <c r="D711" i="10"/>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C692" i="10" s="1"/>
  <c r="E691" i="10"/>
  <c r="D691" i="10"/>
  <c r="C691" i="10" s="1"/>
  <c r="E690" i="10"/>
  <c r="D690" i="10" s="1"/>
  <c r="C690" i="10" s="1"/>
  <c r="E689" i="10"/>
  <c r="D689" i="10" s="1"/>
  <c r="C689" i="10" s="1"/>
  <c r="E688" i="10"/>
  <c r="D688" i="10" s="1"/>
  <c r="C688" i="10" s="1"/>
  <c r="E687" i="10"/>
  <c r="D687" i="10" s="1"/>
  <c r="C687" i="10" s="1"/>
  <c r="E686" i="10"/>
  <c r="D686" i="10" s="1"/>
  <c r="C686" i="10"/>
  <c r="E685" i="10"/>
  <c r="D685" i="10" s="1"/>
  <c r="C685" i="10" s="1"/>
  <c r="E684" i="10"/>
  <c r="D684" i="10" s="1"/>
  <c r="C684" i="10" s="1"/>
  <c r="E683" i="10"/>
  <c r="D683" i="10" s="1"/>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c r="C675" i="10" s="1"/>
  <c r="E674" i="10"/>
  <c r="D674" i="10" s="1"/>
  <c r="C674" i="10" s="1"/>
  <c r="E673" i="10"/>
  <c r="D673" i="10" s="1"/>
  <c r="C673" i="10" s="1"/>
  <c r="E672" i="10"/>
  <c r="D672" i="10" s="1"/>
  <c r="C672" i="10" s="1"/>
  <c r="E671" i="10"/>
  <c r="D671" i="10" s="1"/>
  <c r="C671" i="10" s="1"/>
  <c r="E670" i="10"/>
  <c r="D670" i="10" s="1"/>
  <c r="C670" i="10"/>
  <c r="E669" i="10"/>
  <c r="D669" i="10" s="1"/>
  <c r="C669" i="10" s="1"/>
  <c r="E668" i="10"/>
  <c r="D668" i="10" s="1"/>
  <c r="C668" i="10" s="1"/>
  <c r="E667" i="10"/>
  <c r="D667" i="10" s="1"/>
  <c r="C667" i="10" s="1"/>
  <c r="E666" i="10"/>
  <c r="D666" i="10" s="1"/>
  <c r="C666" i="10" s="1"/>
  <c r="E665" i="10"/>
  <c r="D665" i="10" s="1"/>
  <c r="C665" i="10" s="1"/>
  <c r="E664" i="10"/>
  <c r="D664" i="10" s="1"/>
  <c r="E663" i="10"/>
  <c r="D663" i="10" s="1"/>
  <c r="C663" i="10" s="1"/>
  <c r="E662" i="10"/>
  <c r="D662" i="10" s="1"/>
  <c r="C662" i="10" s="1"/>
  <c r="E661" i="10"/>
  <c r="D661" i="10" s="1"/>
  <c r="C661" i="10" s="1"/>
  <c r="E660" i="10"/>
  <c r="D660" i="10" s="1"/>
  <c r="C660" i="10" s="1"/>
  <c r="E659" i="10"/>
  <c r="D659" i="10"/>
  <c r="C659" i="10" s="1"/>
  <c r="E658" i="10"/>
  <c r="D658" i="10" s="1"/>
  <c r="C658" i="10" s="1"/>
  <c r="E657" i="10"/>
  <c r="D657" i="10" s="1"/>
  <c r="C657" i="10" s="1"/>
  <c r="E656" i="10"/>
  <c r="D656" i="10" s="1"/>
  <c r="C656" i="10" s="1"/>
  <c r="E655" i="10"/>
  <c r="D655" i="10" s="1"/>
  <c r="C655" i="10" s="1"/>
  <c r="E654" i="10"/>
  <c r="D654" i="10" s="1"/>
  <c r="C654" i="10"/>
  <c r="E653" i="10"/>
  <c r="D653" i="10" s="1"/>
  <c r="C653" i="10" s="1"/>
  <c r="E652" i="10"/>
  <c r="D652" i="10" s="1"/>
  <c r="C652" i="10" s="1"/>
  <c r="E651" i="10"/>
  <c r="D651" i="10" s="1"/>
  <c r="C651" i="10" s="1"/>
  <c r="E650" i="10"/>
  <c r="D650" i="10" s="1"/>
  <c r="C650" i="10" s="1"/>
  <c r="E649" i="10"/>
  <c r="D649" i="10" s="1"/>
  <c r="C649" i="10" s="1"/>
  <c r="E648" i="10"/>
  <c r="D648" i="10" s="1"/>
  <c r="C648" i="10" s="1"/>
  <c r="E647" i="10"/>
  <c r="D647" i="10" s="1"/>
  <c r="C647" i="10" s="1"/>
  <c r="E646" i="10"/>
  <c r="D646" i="10" s="1"/>
  <c r="C646" i="10" s="1"/>
  <c r="E645" i="10"/>
  <c r="D645" i="10"/>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c r="C634" i="10" s="1"/>
  <c r="E633" i="10"/>
  <c r="D633" i="10" s="1"/>
  <c r="C633" i="10"/>
  <c r="E632" i="10"/>
  <c r="D632" i="10" s="1"/>
  <c r="C632" i="10" s="1"/>
  <c r="E631" i="10"/>
  <c r="D631" i="10" s="1"/>
  <c r="C631" i="10" s="1"/>
  <c r="E630" i="10"/>
  <c r="D630" i="10" s="1"/>
  <c r="C630" i="10" s="1"/>
  <c r="E629" i="10"/>
  <c r="D629" i="10" s="1"/>
  <c r="C629" i="10" s="1"/>
  <c r="E628" i="10"/>
  <c r="D628" i="10" s="1"/>
  <c r="C628" i="10" s="1"/>
  <c r="E627" i="10"/>
  <c r="D627" i="10"/>
  <c r="C627" i="10" s="1"/>
  <c r="E626" i="10"/>
  <c r="D626" i="10" s="1"/>
  <c r="C626" i="10" s="1"/>
  <c r="E625" i="10"/>
  <c r="D625" i="10" s="1"/>
  <c r="C625" i="10" s="1"/>
  <c r="E624" i="10"/>
  <c r="D624" i="10" s="1"/>
  <c r="C624" i="10" s="1"/>
  <c r="E623" i="10"/>
  <c r="D623" i="10" s="1"/>
  <c r="C623" i="10" s="1"/>
  <c r="E622" i="10"/>
  <c r="D622" i="10" s="1"/>
  <c r="C622" i="10"/>
  <c r="E621" i="10"/>
  <c r="D621" i="10" s="1"/>
  <c r="C621" i="10" s="1"/>
  <c r="E620" i="10"/>
  <c r="D620" i="10" s="1"/>
  <c r="C620" i="10" s="1"/>
  <c r="E619" i="10"/>
  <c r="D619" i="10" s="1"/>
  <c r="C619" i="10" s="1"/>
  <c r="E618" i="10"/>
  <c r="D618" i="10" s="1"/>
  <c r="C618" i="10" s="1"/>
  <c r="E617" i="10"/>
  <c r="D617" i="10" s="1"/>
  <c r="C617" i="10" s="1"/>
  <c r="E616" i="10"/>
  <c r="D616" i="10" s="1"/>
  <c r="C616" i="10" s="1"/>
  <c r="E615" i="10"/>
  <c r="D615" i="10" s="1"/>
  <c r="C615" i="10" s="1"/>
  <c r="E614" i="10"/>
  <c r="D614" i="10" s="1"/>
  <c r="C614" i="10" s="1"/>
  <c r="E613" i="10"/>
  <c r="D613" i="10"/>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C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c r="C597" i="10" s="1"/>
  <c r="E596" i="10"/>
  <c r="D596" i="10" s="1"/>
  <c r="C596" i="10" s="1"/>
  <c r="E595" i="10"/>
  <c r="D595" i="10" s="1"/>
  <c r="C595" i="10" s="1"/>
  <c r="E594" i="10"/>
  <c r="D594" i="10" s="1"/>
  <c r="C594" i="10"/>
  <c r="E593" i="10"/>
  <c r="D593" i="10" s="1"/>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c r="E585" i="10"/>
  <c r="D585" i="10"/>
  <c r="C585" i="10" s="1"/>
  <c r="E584" i="10"/>
  <c r="D584" i="10" s="1"/>
  <c r="C584" i="10" s="1"/>
  <c r="E583" i="10"/>
  <c r="D583" i="10" s="1"/>
  <c r="C583" i="10" s="1"/>
  <c r="E582" i="10"/>
  <c r="D582" i="10" s="1"/>
  <c r="C582" i="10" s="1"/>
  <c r="E581" i="10"/>
  <c r="D581" i="10" s="1"/>
  <c r="C581" i="10" s="1"/>
  <c r="E580" i="10"/>
  <c r="D580" i="10" s="1"/>
  <c r="C580" i="10" s="1"/>
  <c r="E579" i="10"/>
  <c r="D579" i="10"/>
  <c r="C579" i="10" s="1"/>
  <c r="E578" i="10"/>
  <c r="D578" i="10" s="1"/>
  <c r="C578" i="10"/>
  <c r="E577" i="10"/>
  <c r="D577" i="10"/>
  <c r="C577" i="10" s="1"/>
  <c r="E576" i="10"/>
  <c r="D576" i="10" s="1"/>
  <c r="C576" i="10" s="1"/>
  <c r="E575" i="10"/>
  <c r="D575" i="10" s="1"/>
  <c r="C575" i="10" s="1"/>
  <c r="E574" i="10"/>
  <c r="D574" i="10"/>
  <c r="C574" i="10" s="1"/>
  <c r="E573" i="10"/>
  <c r="D573" i="10" s="1"/>
  <c r="C573" i="10" s="1"/>
  <c r="E572" i="10"/>
  <c r="D572" i="10" s="1"/>
  <c r="C572" i="10" s="1"/>
  <c r="E571" i="10"/>
  <c r="D571" i="10" s="1"/>
  <c r="C571" i="10" s="1"/>
  <c r="E570" i="10"/>
  <c r="D570" i="10" s="1"/>
  <c r="C570" i="10" s="1"/>
  <c r="E569" i="10"/>
  <c r="D569" i="10"/>
  <c r="C569" i="10" s="1"/>
  <c r="E568" i="10"/>
  <c r="D568" i="10" s="1"/>
  <c r="C568" i="10" s="1"/>
  <c r="E567" i="10"/>
  <c r="D567" i="10"/>
  <c r="C567" i="10" s="1"/>
  <c r="E566" i="10"/>
  <c r="D566" i="10"/>
  <c r="C566" i="10" s="1"/>
  <c r="E565" i="10"/>
  <c r="D565" i="10" s="1"/>
  <c r="C565" i="10" s="1"/>
  <c r="E564" i="10"/>
  <c r="D564" i="10" s="1"/>
  <c r="C564" i="10" s="1"/>
  <c r="E563" i="10"/>
  <c r="D563" i="10" s="1"/>
  <c r="C563" i="10" s="1"/>
  <c r="E562" i="10"/>
  <c r="D562" i="10" s="1"/>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c r="C551" i="10" s="1"/>
  <c r="E550" i="10"/>
  <c r="D550" i="10"/>
  <c r="C550" i="10" s="1"/>
  <c r="E549" i="10"/>
  <c r="D549" i="10"/>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c r="C539" i="10" s="1"/>
  <c r="E538" i="10"/>
  <c r="D538" i="10"/>
  <c r="C538" i="10" s="1"/>
  <c r="E537" i="10"/>
  <c r="D537" i="10" s="1"/>
  <c r="C537" i="10" s="1"/>
  <c r="E536" i="10"/>
  <c r="D536" i="10" s="1"/>
  <c r="C536" i="10" s="1"/>
  <c r="E535" i="10"/>
  <c r="D535" i="10" s="1"/>
  <c r="C535" i="10" s="1"/>
  <c r="E534" i="10"/>
  <c r="D534" i="10"/>
  <c r="C534" i="10" s="1"/>
  <c r="E533" i="10"/>
  <c r="D533" i="10" s="1"/>
  <c r="C533" i="10" s="1"/>
  <c r="E532" i="10"/>
  <c r="D532" i="10" s="1"/>
  <c r="C532" i="10" s="1"/>
  <c r="E531" i="10"/>
  <c r="D531" i="10" s="1"/>
  <c r="C531" i="10" s="1"/>
  <c r="E530" i="10"/>
  <c r="D530" i="10" s="1"/>
  <c r="C530" i="10" s="1"/>
  <c r="E529" i="10"/>
  <c r="D529" i="10" s="1"/>
  <c r="C529" i="10" s="1"/>
  <c r="E528" i="10"/>
  <c r="D528" i="10" s="1"/>
  <c r="C528" i="10" s="1"/>
  <c r="E527" i="10"/>
  <c r="D527" i="10" s="1"/>
  <c r="C527" i="10" s="1"/>
  <c r="E526" i="10"/>
  <c r="D526" i="10" s="1"/>
  <c r="C526" i="10" s="1"/>
  <c r="E525" i="10"/>
  <c r="D525" i="10"/>
  <c r="C525" i="10" s="1"/>
  <c r="E524" i="10"/>
  <c r="D524" i="10" s="1"/>
  <c r="C524" i="10" s="1"/>
  <c r="E523" i="10"/>
  <c r="D523" i="10" s="1"/>
  <c r="C523" i="10" s="1"/>
  <c r="E522" i="10"/>
  <c r="D522" i="10" s="1"/>
  <c r="C522" i="10" s="1"/>
  <c r="E521" i="10"/>
  <c r="D521" i="10" s="1"/>
  <c r="C521" i="10" s="1"/>
  <c r="E520" i="10"/>
  <c r="D520" i="10" s="1"/>
  <c r="C520" i="10" s="1"/>
  <c r="E519" i="10"/>
  <c r="D519" i="10" s="1"/>
  <c r="C519" i="10" s="1"/>
  <c r="E518" i="10"/>
  <c r="D518" i="10" s="1"/>
  <c r="C518" i="10" s="1"/>
  <c r="E517" i="10"/>
  <c r="D517" i="10"/>
  <c r="C517" i="10" s="1"/>
  <c r="E516" i="10"/>
  <c r="D516" i="10" s="1"/>
  <c r="C516" i="10" s="1"/>
  <c r="E515" i="10"/>
  <c r="D515" i="10"/>
  <c r="C515" i="10" s="1"/>
  <c r="E514" i="10"/>
  <c r="D514" i="10"/>
  <c r="C514" i="10" s="1"/>
  <c r="E513" i="10"/>
  <c r="D513" i="10"/>
  <c r="C513" i="10" s="1"/>
  <c r="E512" i="10"/>
  <c r="D512" i="10" s="1"/>
  <c r="C512" i="10" s="1"/>
  <c r="E511" i="10"/>
  <c r="D511" i="10"/>
  <c r="C511" i="10" s="1"/>
  <c r="E510" i="10"/>
  <c r="D510" i="10" s="1"/>
  <c r="C510" i="10" s="1"/>
  <c r="E509" i="10"/>
  <c r="D509" i="10" s="1"/>
  <c r="C509" i="10" s="1"/>
  <c r="E508" i="10"/>
  <c r="D508" i="10" s="1"/>
  <c r="C508" i="10" s="1"/>
  <c r="E507" i="10"/>
  <c r="D507" i="10"/>
  <c r="C507" i="10" s="1"/>
  <c r="E506" i="10"/>
  <c r="D506" i="10"/>
  <c r="C506" i="10" s="1"/>
  <c r="E505" i="10"/>
  <c r="D505" i="10" s="1"/>
  <c r="C505" i="10" s="1"/>
  <c r="E504" i="10"/>
  <c r="D504" i="10" s="1"/>
  <c r="C504" i="10" s="1"/>
  <c r="E503" i="10"/>
  <c r="D503" i="10" s="1"/>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s="1"/>
  <c r="C495" i="10" s="1"/>
  <c r="E494" i="10"/>
  <c r="D494" i="10" s="1"/>
  <c r="C494" i="10" s="1"/>
  <c r="E493" i="10"/>
  <c r="D493" i="10"/>
  <c r="C493" i="10" s="1"/>
  <c r="E492" i="10"/>
  <c r="D492" i="10" s="1"/>
  <c r="C492" i="10" s="1"/>
  <c r="E491" i="10"/>
  <c r="D491" i="10" s="1"/>
  <c r="C491" i="10" s="1"/>
  <c r="E490" i="10"/>
  <c r="D490" i="10" s="1"/>
  <c r="C490" i="10" s="1"/>
  <c r="E489" i="10"/>
  <c r="D489" i="10" s="1"/>
  <c r="C489" i="10" s="1"/>
  <c r="E488" i="10"/>
  <c r="D488" i="10" s="1"/>
  <c r="C488" i="10" s="1"/>
  <c r="E487" i="10"/>
  <c r="D487" i="10" s="1"/>
  <c r="C487" i="10" s="1"/>
  <c r="E486" i="10"/>
  <c r="D486" i="10" s="1"/>
  <c r="C486" i="10" s="1"/>
  <c r="E485" i="10"/>
  <c r="D485" i="10"/>
  <c r="C485" i="10" s="1"/>
  <c r="E484" i="10"/>
  <c r="D484" i="10" s="1"/>
  <c r="C484" i="10" s="1"/>
  <c r="E483" i="10"/>
  <c r="D483" i="10"/>
  <c r="C483" i="10" s="1"/>
  <c r="E482" i="10"/>
  <c r="D482" i="10"/>
  <c r="C482" i="10" s="1"/>
  <c r="E481" i="10"/>
  <c r="D481" i="10"/>
  <c r="C481" i="10" s="1"/>
  <c r="E480" i="10"/>
  <c r="D480" i="10" s="1"/>
  <c r="C480" i="10" s="1"/>
  <c r="E479" i="10"/>
  <c r="D479" i="10"/>
  <c r="C479" i="10" s="1"/>
  <c r="E478" i="10"/>
  <c r="D478" i="10" s="1"/>
  <c r="C478" i="10" s="1"/>
  <c r="E477" i="10"/>
  <c r="D477" i="10" s="1"/>
  <c r="C477" i="10" s="1"/>
  <c r="E476" i="10"/>
  <c r="D476" i="10" s="1"/>
  <c r="E475" i="10"/>
  <c r="D475" i="10"/>
  <c r="C475" i="10" s="1"/>
  <c r="E474" i="10"/>
  <c r="D474" i="10"/>
  <c r="C474" i="10" s="1"/>
  <c r="E473" i="10"/>
  <c r="D473" i="10" s="1"/>
  <c r="C473" i="10" s="1"/>
  <c r="E472" i="10"/>
  <c r="D472" i="10" s="1"/>
  <c r="C472" i="10" s="1"/>
  <c r="E471" i="10"/>
  <c r="D471" i="10" s="1"/>
  <c r="C471" i="10" s="1"/>
  <c r="E470" i="10"/>
  <c r="D470" i="10"/>
  <c r="C470" i="10" s="1"/>
  <c r="E469" i="10"/>
  <c r="D469" i="10" s="1"/>
  <c r="C469" i="10" s="1"/>
  <c r="E468" i="10"/>
  <c r="D468" i="10" s="1"/>
  <c r="C468" i="10" s="1"/>
  <c r="E467" i="10"/>
  <c r="D467" i="10" s="1"/>
  <c r="C467" i="10" s="1"/>
  <c r="E466" i="10"/>
  <c r="D466" i="10" s="1"/>
  <c r="C466" i="10" s="1"/>
  <c r="E465" i="10"/>
  <c r="D465" i="10" s="1"/>
  <c r="C465" i="10" s="1"/>
  <c r="E464" i="10"/>
  <c r="D464" i="10" s="1"/>
  <c r="C464" i="10" s="1"/>
  <c r="E463" i="10"/>
  <c r="D463" i="10" s="1"/>
  <c r="C463" i="10" s="1"/>
  <c r="E462" i="10"/>
  <c r="D462" i="10" s="1"/>
  <c r="C462" i="10" s="1"/>
  <c r="E461" i="10"/>
  <c r="D461" i="10"/>
  <c r="C461" i="10" s="1"/>
  <c r="E460" i="10"/>
  <c r="D460" i="10" s="1"/>
  <c r="C460" i="10" s="1"/>
  <c r="E459" i="10"/>
  <c r="D459" i="10" s="1"/>
  <c r="C459" i="10" s="1"/>
  <c r="E458" i="10"/>
  <c r="D458" i="10" s="1"/>
  <c r="C458" i="10" s="1"/>
  <c r="E457" i="10"/>
  <c r="D457" i="10" s="1"/>
  <c r="C457" i="10" s="1"/>
  <c r="E456" i="10"/>
  <c r="D456" i="10" s="1"/>
  <c r="C456" i="10" s="1"/>
  <c r="E455" i="10"/>
  <c r="D455" i="10" s="1"/>
  <c r="C455" i="10" s="1"/>
  <c r="E454" i="10"/>
  <c r="D454" i="10" s="1"/>
  <c r="C454" i="10" s="1"/>
  <c r="E453" i="10"/>
  <c r="D453" i="10"/>
  <c r="C453" i="10" s="1"/>
  <c r="E452" i="10"/>
  <c r="D452" i="10" s="1"/>
  <c r="E451" i="10"/>
  <c r="D451" i="10"/>
  <c r="C451" i="10" s="1"/>
  <c r="E450" i="10"/>
  <c r="D450" i="10"/>
  <c r="C450" i="10" s="1"/>
  <c r="E449" i="10"/>
  <c r="D449" i="10"/>
  <c r="C449" i="10" s="1"/>
  <c r="E448" i="10"/>
  <c r="D448" i="10" s="1"/>
  <c r="C448" i="10" s="1"/>
  <c r="E447" i="10"/>
  <c r="D447" i="10"/>
  <c r="C447" i="10" s="1"/>
  <c r="E446" i="10"/>
  <c r="D446" i="10" s="1"/>
  <c r="C446" i="10" s="1"/>
  <c r="E445" i="10"/>
  <c r="D445" i="10" s="1"/>
  <c r="C445" i="10" s="1"/>
  <c r="E444" i="10"/>
  <c r="D444" i="10" s="1"/>
  <c r="C444" i="10" s="1"/>
  <c r="E443" i="10"/>
  <c r="D443" i="10"/>
  <c r="C443" i="10" s="1"/>
  <c r="E442" i="10"/>
  <c r="D442" i="10"/>
  <c r="C442" i="10" s="1"/>
  <c r="E441" i="10"/>
  <c r="D441" i="10" s="1"/>
  <c r="C441" i="10" s="1"/>
  <c r="E440" i="10"/>
  <c r="D440" i="10" s="1"/>
  <c r="C440" i="10" s="1"/>
  <c r="E439" i="10"/>
  <c r="D439" i="10" s="1"/>
  <c r="C439" i="10" s="1"/>
  <c r="E438" i="10"/>
  <c r="D438" i="10"/>
  <c r="C438" i="10" s="1"/>
  <c r="E437" i="10"/>
  <c r="D437" i="10" s="1"/>
  <c r="C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s="1"/>
  <c r="C425" i="10" s="1"/>
  <c r="E424" i="10"/>
  <c r="D424" i="10" s="1"/>
  <c r="C424" i="10" s="1"/>
  <c r="E423" i="10"/>
  <c r="D423" i="10" s="1"/>
  <c r="C423" i="10" s="1"/>
  <c r="E422" i="10"/>
  <c r="D422" i="10" s="1"/>
  <c r="C422" i="10" s="1"/>
  <c r="E421" i="10"/>
  <c r="D421" i="10"/>
  <c r="C421" i="10" s="1"/>
  <c r="E420" i="10"/>
  <c r="D420" i="10" s="1"/>
  <c r="C420" i="10" s="1"/>
  <c r="E419" i="10"/>
  <c r="D419" i="10"/>
  <c r="C419" i="10" s="1"/>
  <c r="E418" i="10"/>
  <c r="D418" i="10"/>
  <c r="C418" i="10" s="1"/>
  <c r="E417" i="10"/>
  <c r="D417" i="10"/>
  <c r="C417" i="10" s="1"/>
  <c r="E416" i="10"/>
  <c r="D416" i="10" s="1"/>
  <c r="E415" i="10"/>
  <c r="D415" i="10"/>
  <c r="C415" i="10" s="1"/>
  <c r="E414" i="10"/>
  <c r="D414" i="10" s="1"/>
  <c r="C414" i="10" s="1"/>
  <c r="E413" i="10"/>
  <c r="D413" i="10" s="1"/>
  <c r="C413" i="10" s="1"/>
  <c r="E412" i="10"/>
  <c r="D412" i="10" s="1"/>
  <c r="C412" i="10" s="1"/>
  <c r="E411" i="10"/>
  <c r="D411" i="10"/>
  <c r="C411" i="10" s="1"/>
  <c r="E410" i="10"/>
  <c r="D410" i="10"/>
  <c r="C410" i="10" s="1"/>
  <c r="E409" i="10"/>
  <c r="D409" i="10" s="1"/>
  <c r="C409" i="10" s="1"/>
  <c r="E408" i="10"/>
  <c r="D408" i="10" s="1"/>
  <c r="C408" i="10" s="1"/>
  <c r="E407" i="10"/>
  <c r="D407" i="10" s="1"/>
  <c r="C407" i="10" s="1"/>
  <c r="E406" i="10"/>
  <c r="D406" i="10"/>
  <c r="C406" i="10" s="1"/>
  <c r="E405" i="10"/>
  <c r="D405" i="10" s="1"/>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c r="C397" i="10" s="1"/>
  <c r="E396" i="10"/>
  <c r="D396" i="10" s="1"/>
  <c r="C396" i="10" s="1"/>
  <c r="E395" i="10"/>
  <c r="D395" i="10" s="1"/>
  <c r="C395" i="10" s="1"/>
  <c r="E394" i="10"/>
  <c r="D394" i="10" s="1"/>
  <c r="C394" i="10" s="1"/>
  <c r="E393" i="10"/>
  <c r="D393" i="10" s="1"/>
  <c r="C393" i="10" s="1"/>
  <c r="E392" i="10"/>
  <c r="D392" i="10" s="1"/>
  <c r="C392" i="10" s="1"/>
  <c r="E391" i="10"/>
  <c r="D391" i="10" s="1"/>
  <c r="C391" i="10" s="1"/>
  <c r="E390" i="10"/>
  <c r="D390" i="10" s="1"/>
  <c r="C390" i="10" s="1"/>
  <c r="E389" i="10"/>
  <c r="D389" i="10"/>
  <c r="C389" i="10" s="1"/>
  <c r="E388" i="10"/>
  <c r="D388" i="10" s="1"/>
  <c r="C388" i="10" s="1"/>
  <c r="E387" i="10"/>
  <c r="D387" i="10"/>
  <c r="C387" i="10" s="1"/>
  <c r="E386" i="10"/>
  <c r="D386" i="10"/>
  <c r="C386" i="10" s="1"/>
  <c r="E385" i="10"/>
  <c r="D385" i="10"/>
  <c r="C385" i="10" s="1"/>
  <c r="E384" i="10"/>
  <c r="D384" i="10" s="1"/>
  <c r="C384" i="10" s="1"/>
  <c r="E383" i="10"/>
  <c r="D383" i="10"/>
  <c r="C383" i="10" s="1"/>
  <c r="E382" i="10"/>
  <c r="D382" i="10" s="1"/>
  <c r="C382" i="10" s="1"/>
  <c r="E381" i="10"/>
  <c r="D381" i="10" s="1"/>
  <c r="C381" i="10" s="1"/>
  <c r="E380" i="10"/>
  <c r="D380" i="10" s="1"/>
  <c r="C380" i="10" s="1"/>
  <c r="E379" i="10"/>
  <c r="D379" i="10"/>
  <c r="C379" i="10" s="1"/>
  <c r="E378" i="10"/>
  <c r="D378" i="10"/>
  <c r="C378" i="10" s="1"/>
  <c r="E377" i="10"/>
  <c r="D377" i="10" s="1"/>
  <c r="C377" i="10" s="1"/>
  <c r="E376" i="10"/>
  <c r="D376" i="10" s="1"/>
  <c r="C376" i="10" s="1"/>
  <c r="E375" i="10"/>
  <c r="D375" i="10" s="1"/>
  <c r="C375" i="10" s="1"/>
  <c r="E374" i="10"/>
  <c r="D374" i="10"/>
  <c r="C374" i="10" s="1"/>
  <c r="E373" i="10"/>
  <c r="D373" i="10" s="1"/>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s="1"/>
  <c r="C366" i="10" s="1"/>
  <c r="E365" i="10"/>
  <c r="D365" i="10"/>
  <c r="C365" i="10" s="1"/>
  <c r="E364" i="10"/>
  <c r="D364" i="10" s="1"/>
  <c r="C364" i="10" s="1"/>
  <c r="E363" i="10"/>
  <c r="D363" i="10" s="1"/>
  <c r="C363" i="10" s="1"/>
  <c r="E362" i="10"/>
  <c r="D362" i="10" s="1"/>
  <c r="C362" i="10" s="1"/>
  <c r="E361" i="10"/>
  <c r="D361" i="10" s="1"/>
  <c r="C361" i="10" s="1"/>
  <c r="E360" i="10"/>
  <c r="D360" i="10" s="1"/>
  <c r="C360" i="10" s="1"/>
  <c r="E359" i="10"/>
  <c r="D359" i="10" s="1"/>
  <c r="C359" i="10" s="1"/>
  <c r="E358" i="10"/>
  <c r="D358" i="10" s="1"/>
  <c r="C358" i="10" s="1"/>
  <c r="E357" i="10"/>
  <c r="D357" i="10"/>
  <c r="C357" i="10" s="1"/>
  <c r="E356" i="10"/>
  <c r="D356" i="10" s="1"/>
  <c r="C356" i="10" s="1"/>
  <c r="E355" i="10"/>
  <c r="D355" i="10"/>
  <c r="C355" i="10" s="1"/>
  <c r="E354" i="10"/>
  <c r="D354" i="10"/>
  <c r="C354" i="10" s="1"/>
  <c r="E353" i="10"/>
  <c r="D353" i="10"/>
  <c r="C353" i="10" s="1"/>
  <c r="E352" i="10"/>
  <c r="D352" i="10" s="1"/>
  <c r="C352" i="10" s="1"/>
  <c r="E351" i="10"/>
  <c r="D351" i="10" s="1"/>
  <c r="C351" i="10" s="1"/>
  <c r="E350" i="10"/>
  <c r="D350" i="10" s="1"/>
  <c r="C350" i="10" s="1"/>
  <c r="E349" i="10"/>
  <c r="D349" i="10" s="1"/>
  <c r="C349" i="10" s="1"/>
  <c r="E348" i="10"/>
  <c r="D348" i="10" s="1"/>
  <c r="E347" i="10"/>
  <c r="D347" i="10"/>
  <c r="C347" i="10" s="1"/>
  <c r="E346" i="10"/>
  <c r="D346" i="10"/>
  <c r="C346" i="10" s="1"/>
  <c r="E345" i="10"/>
  <c r="D345" i="10" s="1"/>
  <c r="C345" i="10" s="1"/>
  <c r="E344" i="10"/>
  <c r="D344" i="10" s="1"/>
  <c r="C344" i="10" s="1"/>
  <c r="E343" i="10"/>
  <c r="D343" i="10" s="1"/>
  <c r="C343" i="10" s="1"/>
  <c r="E342" i="10"/>
  <c r="D342" i="10"/>
  <c r="C342" i="10" s="1"/>
  <c r="E341" i="10"/>
  <c r="D341" i="10"/>
  <c r="C341" i="10" s="1"/>
  <c r="E340" i="10"/>
  <c r="D340" i="10" s="1"/>
  <c r="C340" i="10" s="1"/>
  <c r="E339" i="10"/>
  <c r="D339" i="10"/>
  <c r="C339" i="10" s="1"/>
  <c r="E338" i="10"/>
  <c r="D338" i="10" s="1"/>
  <c r="C338" i="10" s="1"/>
  <c r="E337" i="10"/>
  <c r="D337" i="10" s="1"/>
  <c r="C337" i="10" s="1"/>
  <c r="E336" i="10"/>
  <c r="D336" i="10" s="1"/>
  <c r="E335" i="10"/>
  <c r="D335" i="10" s="1"/>
  <c r="C335" i="10" s="1"/>
  <c r="E334" i="10"/>
  <c r="D334" i="10" s="1"/>
  <c r="C334" i="10" s="1"/>
  <c r="E333" i="10"/>
  <c r="D333" i="10" s="1"/>
  <c r="C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c r="C323" i="10" s="1"/>
  <c r="E322" i="10"/>
  <c r="D322" i="10"/>
  <c r="C322" i="10" s="1"/>
  <c r="E321" i="10"/>
  <c r="D321" i="10"/>
  <c r="C321" i="10" s="1"/>
  <c r="E320" i="10"/>
  <c r="D320" i="10" s="1"/>
  <c r="C320" i="10" s="1"/>
  <c r="E319" i="10"/>
  <c r="D319" i="10" s="1"/>
  <c r="C319" i="10" s="1"/>
  <c r="E318" i="10"/>
  <c r="D318" i="10" s="1"/>
  <c r="C318" i="10" s="1"/>
  <c r="E317" i="10"/>
  <c r="D317" i="10" s="1"/>
  <c r="C317" i="10" s="1"/>
  <c r="E316" i="10"/>
  <c r="D316" i="10" s="1"/>
  <c r="C316" i="10" s="1"/>
  <c r="E315" i="10"/>
  <c r="D315" i="10" s="1"/>
  <c r="C315" i="10" s="1"/>
  <c r="E314" i="10"/>
  <c r="D314" i="10" s="1"/>
  <c r="C314" i="10" s="1"/>
  <c r="E313" i="10"/>
  <c r="D313" i="10" s="1"/>
  <c r="C313" i="10"/>
  <c r="E312" i="10"/>
  <c r="D312" i="10" s="1"/>
  <c r="C312" i="10" s="1"/>
  <c r="E311" i="10"/>
  <c r="D311" i="10" s="1"/>
  <c r="C311" i="10" s="1"/>
  <c r="E310" i="10"/>
  <c r="D310" i="10" s="1"/>
  <c r="C310" i="10" s="1"/>
  <c r="E309" i="10"/>
  <c r="D309" i="10" s="1"/>
  <c r="C309" i="10" s="1"/>
  <c r="E308" i="10"/>
  <c r="D308" i="10" s="1"/>
  <c r="C308" i="10" s="1"/>
  <c r="E307" i="10"/>
  <c r="D307" i="10"/>
  <c r="C307" i="10" s="1"/>
  <c r="E306" i="10"/>
  <c r="D306" i="10"/>
  <c r="C306" i="10" s="1"/>
  <c r="E305" i="10"/>
  <c r="D305" i="10" s="1"/>
  <c r="C305" i="10" s="1"/>
  <c r="E304" i="10"/>
  <c r="D304" i="10" s="1"/>
  <c r="C304" i="10" s="1"/>
  <c r="E303" i="10"/>
  <c r="D303" i="10" s="1"/>
  <c r="C303" i="10" s="1"/>
  <c r="E302" i="10"/>
  <c r="D302" i="10" s="1"/>
  <c r="C302" i="10" s="1"/>
  <c r="E301" i="10"/>
  <c r="D301" i="10"/>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c r="C291" i="10" s="1"/>
  <c r="E290" i="10"/>
  <c r="D290" i="10"/>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c r="C267" i="10" s="1"/>
  <c r="E266" i="10"/>
  <c r="D266" i="10"/>
  <c r="C266" i="10" s="1"/>
  <c r="E265" i="10"/>
  <c r="D265" i="10" s="1"/>
  <c r="C265" i="10" s="1"/>
  <c r="E264" i="10"/>
  <c r="D264" i="10" s="1"/>
  <c r="C264" i="10" s="1"/>
  <c r="E263" i="10"/>
  <c r="D263" i="10" s="1"/>
  <c r="C263" i="10" s="1"/>
  <c r="E262" i="10"/>
  <c r="D262" i="10" s="1"/>
  <c r="C262" i="10" s="1"/>
  <c r="E261" i="10"/>
  <c r="D261" i="10"/>
  <c r="C261" i="10" s="1"/>
  <c r="E260" i="10"/>
  <c r="D260" i="10" s="1"/>
  <c r="C260" i="10" s="1"/>
  <c r="E259" i="10"/>
  <c r="D259" i="10" s="1"/>
  <c r="C259" i="10" s="1"/>
  <c r="E258" i="10"/>
  <c r="D258" i="10" s="1"/>
  <c r="C258" i="10" s="1"/>
  <c r="E257" i="10"/>
  <c r="D257" i="10" s="1"/>
  <c r="C257" i="10" s="1"/>
  <c r="E256" i="10"/>
  <c r="D256" i="10" s="1"/>
  <c r="C256" i="10" s="1"/>
  <c r="E255" i="10"/>
  <c r="D255" i="10" s="1"/>
  <c r="C255" i="10" s="1"/>
  <c r="E254" i="10"/>
  <c r="D254" i="10" s="1"/>
  <c r="C254" i="10" s="1"/>
  <c r="E253" i="10"/>
  <c r="D253" i="10" s="1"/>
  <c r="C253" i="10" s="1"/>
  <c r="E252" i="10"/>
  <c r="D252" i="10" s="1"/>
  <c r="C252" i="10" s="1"/>
  <c r="E251" i="10"/>
  <c r="D251" i="10"/>
  <c r="C251" i="10" s="1"/>
  <c r="E250" i="10"/>
  <c r="D250" i="10"/>
  <c r="C250" i="10" s="1"/>
  <c r="E249" i="10"/>
  <c r="D249" i="10" s="1"/>
  <c r="C249" i="10" s="1"/>
  <c r="E248" i="10"/>
  <c r="D248" i="10" s="1"/>
  <c r="C248" i="10" s="1"/>
  <c r="E247" i="10"/>
  <c r="D247" i="10" s="1"/>
  <c r="C247" i="10" s="1"/>
  <c r="E246" i="10"/>
  <c r="D246" i="10" s="1"/>
  <c r="C246" i="10" s="1"/>
  <c r="E245" i="10"/>
  <c r="D245" i="10"/>
  <c r="C245" i="10" s="1"/>
  <c r="E244" i="10"/>
  <c r="D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C233" i="10" s="1"/>
  <c r="E232" i="10"/>
  <c r="D232" i="10" s="1"/>
  <c r="C232" i="10" s="1"/>
  <c r="E231" i="10"/>
  <c r="D231" i="10" s="1"/>
  <c r="E230" i="10"/>
  <c r="D230" i="10"/>
  <c r="C230" i="10" s="1"/>
  <c r="E229" i="10"/>
  <c r="D229" i="10"/>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c r="C211" i="10" s="1"/>
  <c r="E210" i="10"/>
  <c r="D210" i="10"/>
  <c r="C210" i="10" s="1"/>
  <c r="E209" i="10"/>
  <c r="D209" i="10"/>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s="1"/>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s="1"/>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s="1"/>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s="1"/>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s="1"/>
  <c r="C8" i="10" s="1"/>
  <c r="E7" i="10"/>
  <c r="D7" i="10" s="1"/>
  <c r="C7" i="10" s="1"/>
  <c r="E6" i="10"/>
  <c r="D6" i="10" s="1"/>
  <c r="C6" i="10" s="1"/>
  <c r="E5" i="10"/>
  <c r="D5" i="10" s="1"/>
  <c r="C5" i="10" s="1"/>
  <c r="E4" i="10"/>
  <c r="D4" i="10"/>
  <c r="C4" i="10" s="1"/>
  <c r="E3" i="10"/>
  <c r="D3" i="10" s="1"/>
  <c r="C3" i="10" s="1"/>
  <c r="E2" i="10"/>
  <c r="D2" i="10" s="1"/>
  <c r="C2" i="10" s="1"/>
  <c r="A11" i="1"/>
  <c r="A3" i="6"/>
  <c r="F55" i="5"/>
  <c r="G11" i="6"/>
  <c r="A12" i="6"/>
  <c r="D25" i="5"/>
  <c r="C10" i="6"/>
  <c r="M10" i="6"/>
  <c r="L7" i="6"/>
  <c r="D8" i="6"/>
  <c r="J8" i="6"/>
  <c r="E7" i="6"/>
  <c r="U3" i="11" l="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J38" i="5" s="1"/>
  <c r="R104" i="11"/>
  <c r="U104" i="11"/>
  <c r="E38" i="5" s="1"/>
  <c r="Q104" i="11"/>
  <c r="AN104" i="11"/>
  <c r="J48" i="5" s="1"/>
  <c r="AJ104" i="11"/>
  <c r="AF104" i="11"/>
  <c r="AB104" i="11"/>
  <c r="J43" i="5" s="1"/>
  <c r="D104" i="11"/>
  <c r="J27" i="5" s="1"/>
  <c r="AM104" i="11"/>
  <c r="E48" i="5" s="1"/>
  <c r="AI104" i="11"/>
  <c r="AE104" i="11"/>
  <c r="AA104" i="11"/>
  <c r="E43" i="5" s="1"/>
  <c r="C104" i="11"/>
  <c r="E27" i="5" s="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J50" i="5" s="1"/>
  <c r="AL104" i="11"/>
  <c r="AH104" i="11"/>
  <c r="AD104" i="11"/>
  <c r="J45" i="5" s="1"/>
  <c r="Z104" i="11"/>
  <c r="N104" i="11"/>
  <c r="J32" i="5" s="1"/>
  <c r="J104" i="11"/>
  <c r="F104" i="11"/>
  <c r="J29" i="5" s="1"/>
  <c r="AO104" i="11"/>
  <c r="E50" i="5" s="1"/>
  <c r="B51" i="5" s="1"/>
  <c r="AK104" i="11"/>
  <c r="AG104" i="11"/>
  <c r="AC104" i="11"/>
  <c r="E45" i="5" s="1"/>
  <c r="C46" i="5" s="1"/>
  <c r="G46" i="5" s="1"/>
  <c r="Y104" i="11"/>
  <c r="M104" i="11"/>
  <c r="E32" i="5" s="1"/>
  <c r="F33" i="5" s="1"/>
  <c r="I104" i="11"/>
  <c r="E104" i="11"/>
  <c r="E29" i="5" s="1"/>
  <c r="F30" i="5" s="1"/>
  <c r="X104" i="11"/>
  <c r="J40" i="5" s="1"/>
  <c r="T104" i="11"/>
  <c r="P104" i="11"/>
  <c r="J35" i="5" s="1"/>
  <c r="L104" i="11"/>
  <c r="H104" i="11"/>
  <c r="W104" i="11"/>
  <c r="E40" i="5" s="1"/>
  <c r="S104" i="11"/>
  <c r="O104" i="11"/>
  <c r="E35" i="5" s="1"/>
  <c r="C36" i="5" s="1"/>
  <c r="G36" i="5" s="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C39" i="5" l="1"/>
  <c r="G39" i="5" s="1"/>
  <c r="F41" i="5"/>
  <c r="F44" i="5"/>
  <c r="B28" i="5"/>
  <c r="C49" i="5"/>
  <c r="G49" i="5" s="1"/>
  <c r="F49" i="5"/>
  <c r="C44" i="5"/>
  <c r="G44" i="5" s="1"/>
  <c r="C41" i="5"/>
  <c r="G41" i="5" s="1"/>
  <c r="B30" i="5"/>
  <c r="F36" i="5"/>
  <c r="C28" i="5"/>
  <c r="G28" i="5" s="1"/>
  <c r="F51" i="5"/>
  <c r="F46" i="5"/>
  <c r="B49" i="5"/>
  <c r="B44" i="5"/>
  <c r="B33" i="5"/>
  <c r="C30" i="5"/>
  <c r="G30" i="5" s="1"/>
  <c r="B36" i="5"/>
  <c r="C51" i="5"/>
  <c r="G51" i="5" s="1"/>
  <c r="B39" i="5"/>
  <c r="B41" i="5"/>
  <c r="C33" i="5"/>
  <c r="G33" i="5" s="1"/>
  <c r="F28" i="5"/>
  <c r="B46" i="5"/>
  <c r="F39"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D56" i="5"/>
  <c r="D24" i="5"/>
  <c r="E17" i="5"/>
  <c r="D13" i="5"/>
  <c r="G66" i="5"/>
  <c r="J58" i="5"/>
  <c r="D22" i="5"/>
  <c r="D14" i="5"/>
  <c r="D8" i="5"/>
  <c r="D23" i="5"/>
  <c r="D11" i="5"/>
  <c r="E58" i="5"/>
  <c r="D15" i="5"/>
  <c r="D10" i="5"/>
  <c r="F21" i="5"/>
  <c r="I25" i="5" l="1"/>
  <c r="H10" i="5"/>
  <c r="K10" i="5" s="1"/>
  <c r="J10" i="5"/>
  <c r="G10" i="5"/>
  <c r="H15" i="5"/>
  <c r="C59" i="5"/>
  <c r="E60" i="5"/>
  <c r="F59" i="5"/>
  <c r="F61" i="5" s="1"/>
  <c r="B59" i="5"/>
  <c r="B61" i="5" s="1"/>
  <c r="H11" i="5"/>
  <c r="I23" i="5"/>
  <c r="J8" i="5"/>
  <c r="G8" i="5"/>
  <c r="H8" i="5"/>
  <c r="K8" i="5" s="1"/>
  <c r="H14" i="5"/>
  <c r="I22" i="5"/>
  <c r="J60" i="5"/>
  <c r="J13" i="5"/>
  <c r="H13" i="5"/>
  <c r="K13" i="5" s="1"/>
  <c r="G13" i="5"/>
  <c r="K17" i="5"/>
  <c r="I17" i="5"/>
  <c r="L17" i="5" s="1"/>
  <c r="H17" i="5"/>
  <c r="I24" i="5"/>
  <c r="G61" i="5" l="1"/>
  <c r="C61" i="5"/>
</calcChain>
</file>

<file path=xl/sharedStrings.xml><?xml version="1.0" encoding="utf-8"?>
<sst xmlns="http://schemas.openxmlformats.org/spreadsheetml/2006/main" count="4575" uniqueCount="435">
  <si>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</si>
  <si>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</si>
  <si>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</si>
  <si>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</si>
  <si>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</si>
  <si>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</si>
  <si>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</si>
  <si>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</si>
  <si>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</si>
  <si>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</si>
  <si>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</si>
  <si>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</si>
  <si>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</si>
  <si>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</si>
  <si>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</si>
  <si>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</si>
  <si>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</si>
  <si>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</si>
  <si>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</si>
  <si>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</si>
  <si>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</si>
  <si>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</si>
  <si>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</si>
  <si>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</si>
  <si>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</si>
  <si>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</si>
  <si>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</si>
  <si>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</si>
  <si>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</si>
  <si>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</si>
  <si>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</si>
  <si>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</si>
  <si>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</si>
  <si>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</si>
  <si>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</si>
  <si>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</si>
  <si>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</si>
  <si>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</si>
  <si>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</si>
  <si>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</si>
  <si>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</si>
  <si>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</si>
  <si>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</si>
  <si>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</si>
  <si>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</si>
  <si>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</si>
  <si>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</si>
  <si>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</si>
  <si>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</si>
  <si>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</si>
  <si>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</si>
  <si>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</si>
  <si>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</si>
  <si>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</si>
  <si>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</si>
  <si>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</si>
  <si>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</si>
  <si>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</si>
  <si>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</si>
  <si>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</si>
  <si>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</si>
  <si>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</si>
  <si>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</si>
  <si>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</si>
  <si>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</si>
  <si>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</si>
  <si>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</si>
  <si>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</si>
  <si>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</si>
  <si>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</si>
  <si>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</si>
  <si>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</si>
  <si>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</si>
  <si>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</si>
  <si>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</si>
  <si>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</si>
  <si>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</si>
  <si>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</si>
  <si>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</si>
  <si>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</si>
  <si>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</si>
  <si>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</si>
  <si>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</si>
  <si>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</si>
  <si>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</si>
  <si>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</si>
  <si>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</si>
  <si>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</si>
  <si>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</si>
  <si>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</si>
  <si>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</si>
  <si>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</si>
  <si>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</si>
  <si>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</si>
  <si>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</si>
  <si>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</si>
  <si>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</si>
  <si>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</si>
  <si>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</si>
  <si>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</si>
  <si>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</si>
  <si>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</si>
  <si>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</si>
  <si>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</si>
  <si>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</si>
  <si>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</si>
  <si>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</si>
  <si>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</si>
  <si>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</si>
  <si>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</si>
  <si>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</si>
  <si>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</si>
  <si>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</si>
  <si>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</si>
  <si>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</si>
  <si>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</si>
  <si>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</si>
  <si>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</si>
  <si>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</si>
  <si>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</si>
  <si>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</si>
  <si>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</si>
  <si>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</si>
  <si>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</si>
  <si>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</si>
  <si>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</si>
  <si>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</si>
  <si>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</si>
  <si>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</si>
  <si>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</si>
  <si>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</si>
  <si>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</si>
  <si>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</si>
  <si>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</si>
  <si>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</si>
  <si>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</si>
  <si>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</si>
  <si>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</si>
  <si>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</si>
  <si>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</si>
  <si>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</si>
  <si>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</si>
  <si>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</si>
  <si>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</si>
  <si>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</si>
  <si>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</si>
  <si>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</si>
  <si>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</si>
  <si>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</si>
  <si>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</si>
  <si>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</si>
  <si>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</si>
  <si>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</si>
  <si>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</si>
  <si>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</si>
  <si>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</si>
  <si>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</si>
  <si>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</si>
  <si>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</si>
  <si>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</si>
  <si>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</si>
  <si>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</si>
  <si>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</si>
  <si>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</si>
  <si>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</si>
  <si>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</si>
  <si>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</si>
  <si>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</si>
  <si>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</si>
  <si>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</si>
  <si>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</si>
  <si>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</si>
  <si>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</si>
  <si>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</si>
  <si>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</si>
  <si>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</si>
  <si>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</si>
  <si>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</si>
  <si>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</si>
  <si>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</si>
  <si>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</si>
  <si>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</si>
  <si>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</si>
  <si>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</si>
  <si>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</si>
  <si>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</si>
  <si>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</si>
  <si>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</si>
  <si>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</si>
  <si>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</si>
  <si>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</si>
  <si>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</si>
  <si>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</si>
  <si>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</si>
  <si>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</si>
  <si>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</si>
  <si>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</si>
  <si>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</si>
  <si>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</si>
  <si>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</si>
  <si>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</si>
  <si>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</si>
  <si>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</si>
  <si>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</si>
  <si>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</si>
  <si>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</si>
  <si>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</si>
  <si>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</si>
  <si>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</si>
  <si>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</si>
  <si>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</si>
  <si>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</si>
  <si>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</si>
  <si>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</si>
  <si>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</si>
  <si>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</si>
  <si>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</si>
  <si>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</si>
  <si>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</si>
  <si>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</si>
  <si>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</si>
  <si>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</si>
  <si>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</si>
  <si>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</si>
  <si>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</si>
  <si>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</si>
  <si>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</si>
  <si>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</si>
  <si>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</si>
  <si>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</si>
  <si>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</si>
  <si>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</si>
  <si>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</si>
  <si>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</si>
  <si>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</si>
  <si>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</si>
  <si>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</si>
  <si>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</si>
  <si>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</si>
  <si>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</si>
  <si>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</si>
  <si>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</si>
  <si>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</si>
  <si>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</si>
  <si>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</si>
  <si>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</si>
  <si>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</si>
  <si>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</si>
  <si>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</si>
  <si>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</si>
  <si>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</si>
  <si>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</si>
  <si>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</si>
  <si>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</si>
  <si>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</si>
  <si>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</si>
  <si>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</si>
  <si>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</si>
  <si>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</si>
  <si>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</si>
  <si>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</si>
  <si>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</si>
  <si>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</si>
  <si>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</si>
  <si>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</si>
  <si>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</si>
  <si>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</si>
  <si>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</si>
  <si>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</si>
  <si>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</si>
  <si>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</si>
  <si>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</si>
  <si>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</si>
  <si>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</si>
  <si>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</si>
  <si>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</si>
  <si>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</si>
  <si>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</si>
  <si>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</si>
  <si>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</si>
  <si>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</si>
  <si>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</si>
  <si>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</si>
  <si>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</si>
  <si>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</si>
  <si>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</si>
  <si>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</si>
  <si>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</si>
  <si>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</si>
  <si>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</si>
  <si>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</si>
  <si>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</si>
  <si>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</si>
  <si>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</si>
  <si>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</si>
  <si>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</si>
  <si>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</si>
  <si>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</si>
  <si>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</si>
  <si>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</si>
  <si>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</si>
  <si>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</si>
  <si>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</si>
  <si>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</si>
  <si>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</si>
  <si>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</si>
  <si>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</si>
  <si>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</si>
  <si>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</si>
  <si>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</si>
  <si>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</si>
  <si>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</si>
  <si>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</si>
  <si>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</si>
  <si>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</si>
  <si>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</si>
  <si>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</si>
  <si>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</si>
  <si>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</si>
  <si>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</si>
  <si>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</si>
  <si>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</si>
  <si>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</si>
  <si>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</si>
  <si>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</si>
  <si>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</si>
  <si>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</si>
  <si>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</si>
  <si>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</si>
  <si>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</si>
  <si>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</si>
  <si>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</si>
  <si>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</si>
  <si>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</si>
  <si>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</si>
  <si>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</si>
  <si>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</si>
  <si>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</si>
  <si>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</si>
  <si>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</si>
  <si>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</si>
  <si>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</si>
  <si>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</si>
  <si>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</si>
  <si>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</si>
  <si>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</si>
  <si>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</si>
  <si>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</si>
  <si>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</si>
  <si>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</si>
  <si>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</si>
  <si>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</si>
  <si>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</si>
  <si>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</si>
  <si>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</si>
  <si>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</si>
  <si>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</si>
  <si>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</si>
  <si>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</si>
  <si>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</si>
  <si>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</si>
  <si>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</si>
  <si>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</si>
  <si>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</si>
  <si>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</si>
  <si>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</si>
  <si>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</si>
  <si>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</si>
  <si>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</si>
  <si>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</si>
  <si>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</si>
  <si>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</si>
  <si>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</si>
  <si>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</si>
  <si>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</si>
  <si>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</si>
  <si>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</si>
  <si>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</si>
  <si>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</si>
  <si>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</si>
  <si>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</si>
  <si>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</si>
  <si>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</si>
  <si>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</si>
  <si>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</si>
  <si>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</si>
  <si>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</si>
  <si>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</si>
  <si>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</si>
  <si>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</si>
  <si>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</si>
  <si>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</si>
  <si>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</si>
  <si>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</si>
  <si>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</si>
  <si>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</si>
  <si>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</si>
  <si>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</si>
  <si>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</si>
  <si>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</si>
  <si>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</si>
  <si>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</si>
  <si>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</si>
  <si>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</si>
  <si>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</si>
  <si>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</si>
  <si>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</si>
  <si>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</si>
  <si>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</si>
  <si>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</si>
  <si>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</si>
  <si>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</si>
  <si>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</si>
  <si>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</si>
  <si>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</si>
  <si>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</si>
  <si>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</si>
  <si>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</si>
  <si>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</si>
  <si>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车辆金额</t>
  </si>
  <si>
    <t>报表详见附件</t>
    <phoneticPr fontId="3" type="noConversion"/>
  </si>
  <si>
    <t>1.教育支出（类）2020年度决算</t>
    <phoneticPr fontId="3" type="noConversion"/>
  </si>
  <si>
    <t>北京小学广内分校对2020年度部门项目支出实施绩效评价，评价项目12个，占项目总数的85.75%，涉及金额484.24万元。评价结果：学校整体支出及项目支出绩效目标均按照时间、按进度完成，达到设定的绩效目标。校园保障经费项目保障了学校学生和学校内部安全，保证了教育教学工作的顺利进行；中小学生课外活动经费项目丰富了学生学习活动的资源和方式，更进一步改善了学校的教育教学环境条件，培养了学生实践创新能力等综合素养；学校运用综合维修经费进行校园设施定向修缮，以保障校园各项设施在安全使用；扩班专项经费项目：扩班新设备的购置，保障了正常教育教学使用，增加基础教育教学设备。设备更新项目：新的教学设施，有效地提高了教师、学生的使用率；技防专项资金，完成了北线阁校区楼内技防设施改造；疏散门建设：有效的缓解学校高峰时段学生高度密集的情况，同时很快的疏散人员，减少极端事件发生的可能性；机器人教育创新平台的研究经费：以机器人为载体激发小学生对机器人科技的兴趣，培养学生的创新精神和探究精神，提高小学生的创造力和创新能力，实现小学机器人教育的可持续发展；食堂设备经费：食堂设备的建设未来持续为师生配有合理、健康、营养的饭餐，保证学生有一个健康的身体。学校各专项项目的使用，为学校教育教学活动的顺利开展提供了保障，实现了既定的社会效益。</t>
    <phoneticPr fontId="3" type="noConversion"/>
  </si>
  <si>
    <t xml:space="preserve">1.机构设置：本单位设置教学处、德育处、总务处、办公室。教学处负责学校各学科教学工作；德育处负责学校学生思想教育工作；总务处负责学校所有师生后勤保障工作；办公室负责学校行政、人事、财务工作。
2.职能职责：（1）坚持四项基本原则, 认真贯彻执行党的路线、方针和政策。（2）认真完成普及初等教育的任务，严格执行小学教学大纲，保证完成小学教育、教学计划。（3）积极开展以普及为主的课外群体活动和体育传统项目运动队的训练。（4）有计划、有目的地进行劳动教育，并认真执行勤工俭学、勤工办学的方针，积极地有步骤地创造条件改善学校校舍和教学、体育、卫生、生活等方面地设备，切实加强学校管理工作。
</t>
    <phoneticPr fontId="3" type="noConversion"/>
  </si>
  <si>
    <t>主要原因是由于人员增加导致人员经费收支增加，专项增加导致项目收支增加，因此财政拨款收支有增长。</t>
    <phoneticPr fontId="3" type="noConversion"/>
  </si>
  <si>
    <t>主要原因是由于人员、专项中教育类支出都有所增加。</t>
    <phoneticPr fontId="3" type="noConversion"/>
  </si>
  <si>
    <t>主要原因是受疫情影响，培训活动有所减少。</t>
    <phoneticPr fontId="3" type="noConversion"/>
  </si>
  <si>
    <t>主要原因是由于教学设施类收支有所减少。</t>
    <phoneticPr fontId="3" type="noConversion"/>
  </si>
  <si>
    <t>主要原因是由于人员增加，导致人员经费中的社会保障和就业支出增加。</t>
    <phoneticPr fontId="3" type="noConversion"/>
  </si>
  <si>
    <t>主要原因是由于人员增加，导致卫生健康支出增加。</t>
    <phoneticPr fontId="3" type="noConversion"/>
  </si>
  <si>
    <t>主要原因是由于人员增加，导致住房保障支出增加。</t>
    <phoneticPr fontId="3" type="noConversion"/>
  </si>
  <si>
    <t>主要原因是新增了三大球专项支出。</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</si>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</sst>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1" sqref="B1"/>
    </sheetView>
  </sheetViews>
  <sheetFormatPr defaultRowHeight="14.25"/>
  <cols>
    <col min="1" max="1" width="16.5" customWidth="1"/>
    <col min="2" max="2" width="12.75" bestFit="1" customWidth="1"/>
  </cols>
  <sheetData>
    <row r="1" spans="1:14" ht="37.9" customHeight="1">
      <c r="A1" s="25" t="s">
        <v>0</v>
      </c>
      <c r="B1" s="26">
        <v>255132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北京小学广内分校</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55" t="s">
        <v>179</v>
      </c>
      <c r="B10" s="55"/>
      <c r="C10" s="55"/>
      <c r="D10" s="55"/>
      <c r="E10" s="55"/>
      <c r="F10" s="55"/>
      <c r="G10" s="55"/>
      <c r="H10" s="55"/>
      <c r="I10" s="55"/>
      <c r="J10" s="55"/>
      <c r="K10" s="55"/>
      <c r="L10" s="55"/>
      <c r="M10" s="55"/>
      <c r="N10" s="55"/>
    </row>
    <row r="11" spans="1:14" ht="78" customHeight="1">
      <c r="A11" s="56" t="s">
        <v>420</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9"/>
  <sheetViews>
    <sheetView topLeftCell="A52" workbookViewId="0">
      <selection activeCell="A54" sqref="A54:XFD5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20.75" customHeight="1">
      <c r="A4" s="62" t="s">
        <v>423</v>
      </c>
      <c r="B4" s="62"/>
      <c r="C4" s="62"/>
      <c r="D4" s="62"/>
      <c r="E4" s="62"/>
      <c r="F4" s="62"/>
      <c r="G4" s="62"/>
      <c r="H4" s="62"/>
      <c r="I4" s="62"/>
      <c r="J4" s="62"/>
      <c r="K4" s="62"/>
      <c r="L4" s="62"/>
      <c r="M4" s="62"/>
      <c r="N4" s="17"/>
    </row>
    <row r="5" spans="1:14" ht="18" customHeight="1">
      <c r="A5" s="7" t="s">
        <v>183</v>
      </c>
    </row>
    <row r="6" spans="1:14" ht="18" customHeight="1">
      <c r="A6" s="57" t="s">
        <v>253</v>
      </c>
      <c r="B6" s="57"/>
      <c r="C6" s="10">
        <v>131</v>
      </c>
      <c r="D6" s="10" t="s">
        <v>255</v>
      </c>
      <c r="E6" s="8">
        <v>111</v>
      </c>
      <c r="F6" s="10" t="s">
        <v>256</v>
      </c>
      <c r="G6" s="10"/>
      <c r="H6" s="10"/>
      <c r="I6" s="10"/>
      <c r="J6" s="10"/>
      <c r="K6" s="10"/>
      <c r="L6" s="10"/>
      <c r="M6" s="10"/>
      <c r="N6" s="10"/>
    </row>
    <row r="7" spans="1:14" ht="18" customHeight="1">
      <c r="A7" s="6" t="s">
        <v>184</v>
      </c>
    </row>
    <row r="8" spans="1:14" ht="18" customHeight="1">
      <c r="A8" s="57" t="s">
        <v>185</v>
      </c>
      <c r="B8" s="57"/>
      <c r="C8" s="57"/>
      <c r="D8" s="14">
        <f>_xlfn.IFNA(VLOOKUP(封面!B1,'2020决算导出'!A:D,4,FALSE),"")</f>
        <v>52123115.909999996</v>
      </c>
      <c r="E8" s="7" t="s">
        <v>187</v>
      </c>
      <c r="F8" s="18" t="s">
        <v>257</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1472116.1199999973</v>
      </c>
      <c r="I8" s="16" t="s">
        <v>187</v>
      </c>
      <c r="J8" s="28" t="str">
        <f>IF(ISNA(VLOOKUP(封面!B1,'2019决算导出'!A:C,3,FALSE)),"",IF(D8-VLOOKUP(封面!B1,'2019决算导出'!A:C,3,FALSE)&gt;0,"增长","下降"))</f>
        <v>增长</v>
      </c>
      <c r="K8" s="29">
        <f>IF(ISNA(VLOOKUP(封面!B1,'2019决算导出'!A:C,3,FALSE)),"",H8/VLOOKUP(封面!B1,'2019决算导出'!A:C,3,FALSE))</f>
        <v>2.9063910408549061E-2</v>
      </c>
      <c r="L8" s="7" t="s">
        <v>321</v>
      </c>
    </row>
    <row r="9" spans="1:14" ht="18" customHeight="1">
      <c r="A9" s="7" t="s">
        <v>188</v>
      </c>
      <c r="G9" s="30"/>
      <c r="H9" s="30"/>
      <c r="I9" s="30"/>
      <c r="J9" s="30"/>
      <c r="K9" s="30"/>
    </row>
    <row r="10" spans="1:14" ht="18" customHeight="1">
      <c r="A10" s="57" t="s">
        <v>189</v>
      </c>
      <c r="B10" s="57"/>
      <c r="C10" s="57"/>
      <c r="D10" s="14">
        <f>_xlfn.IFNA(VLOOKUP(封面!B1,'2020决算导出'!A:E,5,FALSE),"")</f>
        <v>50895512.649999999</v>
      </c>
      <c r="E10" s="7" t="s">
        <v>187</v>
      </c>
      <c r="F10" s="18" t="s">
        <v>257</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1248886.9399999976</v>
      </c>
      <c r="I10" s="16" t="s">
        <v>187</v>
      </c>
      <c r="J10" s="28" t="str">
        <f>IF(ISNA(VLOOKUP(封面!B1,'2019决算导出'!A:D,4,FALSE)),"",IF(D10-VLOOKUP(封面!B1,'2019决算导出'!A:D,4,FALSE)&gt;0,"增长","下降"))</f>
        <v>增长</v>
      </c>
      <c r="K10" s="29">
        <f>IF(ISNA(VLOOKUP(封面!B1,'2019决算导出'!A:D,4,FALSE)),"",H10/VLOOKUP(封面!B1,'2019决算导出'!A:D,4,FALSE))</f>
        <v>2.5155525116552731E-2</v>
      </c>
      <c r="L10" s="7" t="s">
        <v>322</v>
      </c>
    </row>
    <row r="11" spans="1:14" ht="18" customHeight="1">
      <c r="A11" s="57" t="s">
        <v>190</v>
      </c>
      <c r="B11" s="57"/>
      <c r="C11" s="57"/>
      <c r="D11" s="14">
        <f>_xlfn.IFNA(VLOOKUP(封面!B1,'2020决算导出'!A:F,6,FALSE),"")</f>
        <v>50895512.649999999</v>
      </c>
      <c r="E11" s="7" t="s">
        <v>187</v>
      </c>
      <c r="F11" s="57" t="s">
        <v>191</v>
      </c>
      <c r="G11" s="57"/>
      <c r="H11" s="27">
        <f>D11/$D$10</f>
        <v>1</v>
      </c>
      <c r="I11" s="7" t="s">
        <v>323</v>
      </c>
    </row>
    <row r="12" spans="1:14" ht="18" customHeight="1">
      <c r="A12" s="7" t="s">
        <v>193</v>
      </c>
    </row>
    <row r="13" spans="1:14" ht="18" customHeight="1">
      <c r="A13" s="57" t="s">
        <v>194</v>
      </c>
      <c r="B13" s="57"/>
      <c r="C13" s="57"/>
      <c r="D13" s="14">
        <f>_xlfn.IFNA(VLOOKUP(封面!B1,'2020决算导出'!A:K,11,FALSE),"")</f>
        <v>51875575.850000001</v>
      </c>
      <c r="E13" s="7" t="s">
        <v>187</v>
      </c>
      <c r="F13" s="18" t="s">
        <v>257</v>
      </c>
      <c r="G13" s="28" t="str">
        <f>IF(ISNA(VLOOKUP(封面!B1,'2019决算导出'!A:E,5,FALSE)),"",IF(D13-VLOOKUP(封面!B1,'2019决算导出'!A:E,5,FALSE)&gt;0,"增加","减少"))</f>
        <v>增加</v>
      </c>
      <c r="H13" s="31">
        <f>IF(ISNA(VLOOKUP(封面!B1,'2019决算导出'!A:E,5,FALSE)),"",IF(D13-VLOOKUP(封面!B1,'2019决算导出'!A:E,5,FALSE)&gt;0,D13-VLOOKUP(封面!B1,'2019决算导出'!A:E,5,FALSE),VLOOKUP(封面!B1,'2019决算导出'!A:E,5,FALSE)-D13))</f>
        <v>2708159.3200000003</v>
      </c>
      <c r="I13" s="7" t="s">
        <v>187</v>
      </c>
      <c r="J13" s="28" t="str">
        <f>IF(ISNA(VLOOKUP(封面!B1,'2019决算导出'!A:E,5,FALSE)),"",IF(D13-VLOOKUP(封面!B1,'2019决算导出'!A:E,5,FALSE)&gt;0,"增长","下降"))</f>
        <v>增长</v>
      </c>
      <c r="K13" s="29">
        <f>IF(ISNA(VLOOKUP(封面!B1,'2019决算导出'!A:E,5,FALSE)),"",H13/VLOOKUP(封面!B1,'2019决算导出'!A:E,5,FALSE))</f>
        <v>5.508036645259954E-2</v>
      </c>
      <c r="L13" s="7" t="s">
        <v>325</v>
      </c>
    </row>
    <row r="14" spans="1:14" ht="18" customHeight="1">
      <c r="A14" s="57" t="s">
        <v>195</v>
      </c>
      <c r="B14" s="57"/>
      <c r="C14" s="57"/>
      <c r="D14" s="14">
        <f>_xlfn.IFNA(VLOOKUP(封面!B1,'2020决算导出'!A:L,12,FALSE),"")</f>
        <v>46475371.100000001</v>
      </c>
      <c r="E14" s="7" t="s">
        <v>187</v>
      </c>
      <c r="F14" s="57" t="s">
        <v>196</v>
      </c>
      <c r="G14" s="57"/>
      <c r="H14" s="27">
        <f>D14/$D$13</f>
        <v>0.89590082304599616</v>
      </c>
      <c r="I14" s="7" t="s">
        <v>323</v>
      </c>
    </row>
    <row r="15" spans="1:14" ht="18" customHeight="1">
      <c r="A15" s="57" t="s">
        <v>197</v>
      </c>
      <c r="B15" s="57"/>
      <c r="C15" s="57"/>
      <c r="D15" s="14">
        <f>_xlfn.IFNA(VLOOKUP(封面!B1,'2020决算导出'!A:M,13,FALSE),"")</f>
        <v>5400204.75</v>
      </c>
      <c r="E15" s="7" t="s">
        <v>187</v>
      </c>
      <c r="F15" s="57" t="s">
        <v>196</v>
      </c>
      <c r="G15" s="57"/>
      <c r="H15" s="27">
        <f t="shared" ref="H15" si="0">D15/$D$13</f>
        <v>0.10409917695400388</v>
      </c>
      <c r="I15" s="7" t="s">
        <v>323</v>
      </c>
    </row>
    <row r="16" spans="1:14" ht="18" customHeight="1">
      <c r="A16" s="6" t="s">
        <v>198</v>
      </c>
    </row>
    <row r="17" spans="1:13" ht="18" customHeight="1">
      <c r="A17" s="57" t="s">
        <v>199</v>
      </c>
      <c r="B17" s="57"/>
      <c r="C17" s="57"/>
      <c r="D17" s="57"/>
      <c r="E17" s="59">
        <f>_xlfn.IFNA(VLOOKUP(封面!B1,'2020决算导出'!A:O,15,FALSE),"")</f>
        <v>52123115.909999996</v>
      </c>
      <c r="F17" s="59"/>
      <c r="G17" s="15" t="s">
        <v>257</v>
      </c>
      <c r="H17" s="28" t="str">
        <f>IF(ISNA(VLOOKUP(封面!B1,'2019决算导出'!A:F,6,FALSE)),"",IF(E17-VLOOKUP(封面!B1,'2019决算导出'!A:F,6,FALSE)&gt;0,"增加","减少"))</f>
        <v>增加</v>
      </c>
      <c r="I17" s="31">
        <f>IF(ISNA(VLOOKUP(封面!B1,'2019决算导出'!A:F,6,FALSE)),"",IF(E17-VLOOKUP(封面!B1,'2019决算导出'!A:F,6,FALSE)&gt;0,E17-VLOOKUP(封面!B1,'2019决算导出'!A:F,6,FALSE),VLOOKUP(封面!B1,'2019决算导出'!A:F,6,FALSE)-E17))</f>
        <v>1473317.6199999973</v>
      </c>
      <c r="J17" s="7" t="s">
        <v>187</v>
      </c>
      <c r="K17" s="28" t="str">
        <f>IF(ISNA(VLOOKUP(封面!B1,'2019决算导出'!A:F,6,FALSE)),"",IF(E17-VLOOKUP(封面!B1,'2019决算导出'!A:F,6,FALSE)&gt;0,"增长","下降"))</f>
        <v>增长</v>
      </c>
      <c r="L17" s="29">
        <f>IF(ISNA(VLOOKUP(封面!B1,'2019决算导出'!A:F,6,FALSE)),"",I17/VLOOKUP(封面!B1,'2019决算导出'!A:F,6,FALSE))</f>
        <v>2.9088321567726373E-2</v>
      </c>
      <c r="M17" s="7" t="s">
        <v>321</v>
      </c>
    </row>
    <row r="18" spans="1:13" ht="63.6" customHeight="1">
      <c r="B18" s="58" t="s">
        <v>424</v>
      </c>
      <c r="C18" s="58"/>
      <c r="D18" s="58"/>
      <c r="E18" s="58"/>
      <c r="F18" s="58"/>
      <c r="G18" s="58"/>
      <c r="H18" s="58"/>
      <c r="I18" s="58"/>
      <c r="J18" s="58"/>
      <c r="K18" s="58"/>
      <c r="L18" s="58"/>
      <c r="M18" s="58"/>
    </row>
    <row r="19" spans="1:13" ht="18" customHeight="1">
      <c r="A19" s="6" t="s">
        <v>200</v>
      </c>
    </row>
    <row r="20" spans="1:13" ht="18" customHeight="1">
      <c r="A20" s="7" t="s">
        <v>201</v>
      </c>
    </row>
    <row r="21" spans="1:13" ht="18" customHeight="1">
      <c r="A21" s="57" t="s">
        <v>202</v>
      </c>
      <c r="B21" s="57"/>
      <c r="C21" s="57"/>
      <c r="D21" s="57"/>
      <c r="E21" s="57"/>
      <c r="F21" s="59">
        <f>_xlfn.IFNA(VLOOKUP(封面!B1,'2020决算导出'!A:P,16,FALSE),"")</f>
        <v>51825575.850000001</v>
      </c>
      <c r="G21" s="59"/>
      <c r="H21" s="7" t="s">
        <v>187</v>
      </c>
      <c r="I21" s="10" t="s">
        <v>203</v>
      </c>
      <c r="J21" s="10"/>
      <c r="K21" s="10"/>
      <c r="L21" s="10"/>
      <c r="M21" s="10"/>
    </row>
    <row r="22" spans="1:13" ht="18" customHeight="1">
      <c r="A22" s="57" t="s">
        <v>206</v>
      </c>
      <c r="B22" s="57"/>
      <c r="C22" s="57"/>
      <c r="D22" s="59">
        <f>_xlfn.IFNA(VLOOKUP(封面!B1,'2020决算导出'!A:Q,17,FALSE),"")</f>
        <v>37889488.509999998</v>
      </c>
      <c r="E22" s="59"/>
      <c r="F22" s="7" t="s">
        <v>187</v>
      </c>
      <c r="G22" s="60" t="s">
        <v>205</v>
      </c>
      <c r="H22" s="60"/>
      <c r="I22" s="27">
        <f>D22/$F$21</f>
        <v>0.73109633397348917</v>
      </c>
      <c r="J22" s="7" t="s">
        <v>323</v>
      </c>
      <c r="K22" s="9"/>
      <c r="L22" s="9"/>
      <c r="M22" s="9"/>
    </row>
    <row r="23" spans="1:13" ht="18" customHeight="1">
      <c r="A23" s="57" t="s">
        <v>204</v>
      </c>
      <c r="B23" s="57"/>
      <c r="C23" s="57"/>
      <c r="D23" s="59">
        <f>_xlfn.IFNA(VLOOKUP(封面!B1,'2020决算导出'!A:S,19,FALSE),"")</f>
        <v>6447879.7400000002</v>
      </c>
      <c r="E23" s="59"/>
      <c r="F23" s="7" t="s">
        <v>187</v>
      </c>
      <c r="G23" s="60" t="s">
        <v>205</v>
      </c>
      <c r="H23" s="60"/>
      <c r="I23" s="27">
        <f t="shared" ref="I23:I25" si="1">D23/$F$21</f>
        <v>0.12441501390476108</v>
      </c>
      <c r="J23" s="7" t="s">
        <v>323</v>
      </c>
    </row>
    <row r="24" spans="1:13" ht="18" customHeight="1">
      <c r="A24" s="57" t="s">
        <v>207</v>
      </c>
      <c r="B24" s="57"/>
      <c r="C24" s="57"/>
      <c r="D24" s="59">
        <f>_xlfn.IFNA(VLOOKUP(封面!B1,'2020决算导出'!A:T,20,FALSE),"")</f>
        <v>2752152.02</v>
      </c>
      <c r="E24" s="59"/>
      <c r="F24" s="7" t="s">
        <v>187</v>
      </c>
      <c r="G24" s="60" t="s">
        <v>205</v>
      </c>
      <c r="H24" s="60"/>
      <c r="I24" s="27">
        <f t="shared" si="1"/>
        <v>5.3104128123257502E-2</v>
      </c>
      <c r="J24" s="7" t="s">
        <v>323</v>
      </c>
    </row>
    <row r="25" spans="1:13" ht="18" customHeight="1">
      <c r="A25" s="57" t="s">
        <v>208</v>
      </c>
      <c r="B25" s="57"/>
      <c r="C25" s="57"/>
      <c r="D25" s="59">
        <f>_xlfn.IFNA(VLOOKUP(封面!B1,'2020决算导出'!A:W,23,FALSE),"")</f>
        <v>4736055.58</v>
      </c>
      <c r="E25" s="59"/>
      <c r="F25" s="7" t="s">
        <v>187</v>
      </c>
      <c r="G25" s="60" t="s">
        <v>205</v>
      </c>
      <c r="H25" s="60"/>
      <c r="I25" s="27">
        <f t="shared" si="1"/>
        <v>9.1384523998492145E-2</v>
      </c>
      <c r="J25" s="7" t="s">
        <v>324</v>
      </c>
    </row>
    <row r="26" spans="1:13" ht="18" customHeight="1">
      <c r="A26" s="7" t="s">
        <v>209</v>
      </c>
    </row>
    <row r="27" spans="1:13" ht="18" customHeight="1">
      <c r="A27" s="61" t="s">
        <v>421</v>
      </c>
      <c r="B27" s="61"/>
      <c r="C27" s="61"/>
      <c r="D27" s="61"/>
      <c r="E27" s="59">
        <f>_xlfn.IFNA(VLOOKUP(封面!B1,一般公共预算财政拨款支出决算具体情况!A:C,3,FALSE),"")</f>
        <v>37889488.510000005</v>
      </c>
      <c r="F27" s="59"/>
      <c r="G27" s="7" t="s">
        <v>187</v>
      </c>
      <c r="H27" s="60" t="s">
        <v>210</v>
      </c>
      <c r="I27" s="60"/>
      <c r="J27" s="59">
        <f>_xlfn.IFNA(VLOOKUP(封面!B1,一般公共预算财政拨款支出决算具体情况!A:D,4,FALSE),"")</f>
        <v>29201225.049999997</v>
      </c>
      <c r="K27" s="59"/>
      <c r="L27" s="11" t="s">
        <v>186</v>
      </c>
    </row>
    <row r="28" spans="1:13" ht="18" customHeight="1">
      <c r="B28" s="15" t="str">
        <f>IF(E27&gt;J27,"增加","减少")</f>
        <v>增加</v>
      </c>
      <c r="C28" s="59">
        <f>ABS(E27-J27)</f>
        <v>8688263.4600000083</v>
      </c>
      <c r="D28" s="59"/>
      <c r="E28" s="7" t="s">
        <v>187</v>
      </c>
      <c r="F28" s="15" t="str">
        <f>IF(E27&gt;J27,"增长","下降")</f>
        <v>增长</v>
      </c>
      <c r="G28" s="32">
        <f>C28/J27</f>
        <v>0.29753078664074778</v>
      </c>
      <c r="H28" s="7" t="s">
        <v>324</v>
      </c>
      <c r="I28" s="11" t="s">
        <v>211</v>
      </c>
    </row>
    <row r="29" spans="1:13" ht="18" customHeight="1">
      <c r="A29" s="57" t="s">
        <v>212</v>
      </c>
      <c r="B29" s="57"/>
      <c r="C29" s="57"/>
      <c r="D29" s="57"/>
      <c r="E29" s="59">
        <f>_xlfn.IFNA(VLOOKUP(封面!B1,一般公共预算财政拨款支出决算具体情况!A:E,5,FALSE),"")</f>
        <v>37657391.380000003</v>
      </c>
      <c r="F29" s="59"/>
      <c r="G29" s="7" t="s">
        <v>187</v>
      </c>
      <c r="H29" s="60" t="s">
        <v>210</v>
      </c>
      <c r="I29" s="60"/>
      <c r="J29" s="59">
        <f>_xlfn.IFNA(VLOOKUP(封面!B1,一般公共预算财政拨款支出决算具体情况!A:F,6,FALSE),"")</f>
        <v>28646625.049999997</v>
      </c>
      <c r="K29" s="59"/>
      <c r="L29" s="11" t="s">
        <v>186</v>
      </c>
    </row>
    <row r="30" spans="1:13" ht="18" customHeight="1">
      <c r="A30" s="15"/>
      <c r="B30" s="15" t="str">
        <f>IF(E29&gt;J29,"增加","减少")</f>
        <v>增加</v>
      </c>
      <c r="C30" s="59">
        <f>ABS(E29-J29)</f>
        <v>9010766.3300000057</v>
      </c>
      <c r="D30" s="59"/>
      <c r="E30" s="7" t="s">
        <v>187</v>
      </c>
      <c r="F30" s="15" t="str">
        <f>IF(E29&gt;J29,"增长","下降")</f>
        <v>增长</v>
      </c>
      <c r="G30" s="32">
        <f>C30/J29</f>
        <v>0.31454896743586924</v>
      </c>
      <c r="H30" s="7" t="s">
        <v>324</v>
      </c>
    </row>
    <row r="31" spans="1:13" ht="36" customHeight="1">
      <c r="B31" s="62" t="s">
        <v>425</v>
      </c>
      <c r="C31" s="62"/>
      <c r="D31" s="62"/>
      <c r="E31" s="62"/>
      <c r="F31" s="62"/>
      <c r="G31" s="62"/>
      <c r="H31" s="62"/>
      <c r="I31" s="62"/>
      <c r="J31" s="62"/>
      <c r="K31" s="62"/>
      <c r="L31" s="62"/>
    </row>
    <row r="32" spans="1:13" ht="18" customHeight="1">
      <c r="A32" s="57" t="s">
        <v>213</v>
      </c>
      <c r="B32" s="57"/>
      <c r="C32" s="57"/>
      <c r="D32" s="57"/>
      <c r="E32" s="59">
        <f>_xlfn.IFNA(VLOOKUP(封面!B1,一般公共预算财政拨款支出决算具体情况!A:M,13,FALSE),"")</f>
        <v>11675.13</v>
      </c>
      <c r="F32" s="59"/>
      <c r="G32" s="7" t="s">
        <v>187</v>
      </c>
      <c r="H32" s="60" t="s">
        <v>210</v>
      </c>
      <c r="I32" s="60"/>
      <c r="J32" s="59">
        <f>_xlfn.IFNA(VLOOKUP(封面!B1,一般公共预算财政拨款支出决算具体情况!A:N,14,FALSE),"")</f>
        <v>77600</v>
      </c>
      <c r="K32" s="59"/>
      <c r="L32" s="11" t="s">
        <v>186</v>
      </c>
    </row>
    <row r="33" spans="1:12" ht="18" customHeight="1">
      <c r="A33" s="15"/>
      <c r="B33" s="15" t="str">
        <f>IF(E32&gt;J32,"增加","减少")</f>
        <v>减少</v>
      </c>
      <c r="C33" s="59">
        <f>ABS(E32-J32)</f>
        <v>65924.87</v>
      </c>
      <c r="D33" s="59"/>
      <c r="E33" s="7" t="s">
        <v>187</v>
      </c>
      <c r="F33" s="15" t="str">
        <f>IF(E32&gt;J32,"增长","下降")</f>
        <v>下降</v>
      </c>
      <c r="G33" s="32">
        <f>C33/J32</f>
        <v>0.84954729381443295</v>
      </c>
      <c r="H33" s="7" t="s">
        <v>324</v>
      </c>
    </row>
    <row r="34" spans="1:12" ht="36" customHeight="1">
      <c r="B34" s="62" t="s">
        <v>426</v>
      </c>
      <c r="C34" s="62"/>
      <c r="D34" s="62"/>
      <c r="E34" s="62"/>
      <c r="F34" s="62"/>
      <c r="G34" s="62"/>
      <c r="H34" s="62"/>
      <c r="I34" s="62"/>
      <c r="J34" s="62"/>
      <c r="K34" s="62"/>
      <c r="L34" s="62"/>
    </row>
    <row r="35" spans="1:12" ht="18" customHeight="1">
      <c r="A35" s="64" t="s">
        <v>214</v>
      </c>
      <c r="B35" s="64"/>
      <c r="C35" s="64"/>
      <c r="D35" s="64"/>
      <c r="E35" s="59">
        <f>_xlfn.IFNA(VLOOKUP(封面!B1,一般公共预算财政拨款支出决算具体情况!A:O,15,FALSE),"")</f>
        <v>220422</v>
      </c>
      <c r="F35" s="59"/>
      <c r="G35" s="7" t="s">
        <v>187</v>
      </c>
      <c r="H35" s="60" t="s">
        <v>210</v>
      </c>
      <c r="I35" s="60"/>
      <c r="J35" s="59">
        <f>_xlfn.IFNA(VLOOKUP(封面!B1,一般公共预算财政拨款支出决算具体情况!A:P,16,FALSE),"")</f>
        <v>477000</v>
      </c>
      <c r="K35" s="59"/>
      <c r="L35" s="11" t="s">
        <v>186</v>
      </c>
    </row>
    <row r="36" spans="1:12" ht="18" customHeight="1">
      <c r="A36" s="15"/>
      <c r="B36" s="15" t="str">
        <f>IF(E35&gt;J35,"增加","减少")</f>
        <v>减少</v>
      </c>
      <c r="C36" s="59">
        <f>ABS(E35-J35)</f>
        <v>256578</v>
      </c>
      <c r="D36" s="59"/>
      <c r="E36" s="7" t="s">
        <v>187</v>
      </c>
      <c r="F36" s="15" t="str">
        <f>IF(E35&gt;J35,"增长","下降")</f>
        <v>下降</v>
      </c>
      <c r="G36" s="32">
        <f>C36/J35</f>
        <v>0.5378993710691824</v>
      </c>
      <c r="H36" s="7" t="s">
        <v>324</v>
      </c>
    </row>
    <row r="37" spans="1:12" ht="36" customHeight="1">
      <c r="B37" s="62" t="s">
        <v>427</v>
      </c>
      <c r="C37" s="62"/>
      <c r="D37" s="62"/>
      <c r="E37" s="62"/>
      <c r="F37" s="62"/>
      <c r="G37" s="62"/>
      <c r="H37" s="62"/>
      <c r="I37" s="62"/>
      <c r="J37" s="62"/>
      <c r="K37" s="62"/>
      <c r="L37" s="62"/>
    </row>
    <row r="38" spans="1:12" ht="18" customHeight="1">
      <c r="A38" s="63" t="s">
        <v>432</v>
      </c>
      <c r="B38" s="63"/>
      <c r="C38" s="63"/>
      <c r="D38" s="63"/>
      <c r="E38" s="59">
        <f>_xlfn.IFNA(VLOOKUP(封面!B1,一般公共预算财政拨款支出决算具体情况!A:U,21,FALSE),"")</f>
        <v>6447879.7400000002</v>
      </c>
      <c r="F38" s="59"/>
      <c r="G38" s="7" t="s">
        <v>187</v>
      </c>
      <c r="H38" s="60" t="s">
        <v>210</v>
      </c>
      <c r="I38" s="60"/>
      <c r="J38" s="59">
        <f>_xlfn.IFNA(VLOOKUP(封面!B1,一般公共预算财政拨款支出决算具体情况!A:V,22,FALSE),"")</f>
        <v>5025451.26</v>
      </c>
      <c r="K38" s="59"/>
      <c r="L38" s="11" t="s">
        <v>186</v>
      </c>
    </row>
    <row r="39" spans="1:12" ht="18" customHeight="1">
      <c r="B39" s="15" t="str">
        <f>IF(E38&gt;J38,"增加","减少")</f>
        <v>增加</v>
      </c>
      <c r="C39" s="59">
        <f>ABS(E38-J38)</f>
        <v>1422428.4800000004</v>
      </c>
      <c r="D39" s="59"/>
      <c r="E39" s="7" t="s">
        <v>187</v>
      </c>
      <c r="F39" s="15" t="str">
        <f>IF(E38&gt;J38,"增长","下降")</f>
        <v>增长</v>
      </c>
      <c r="G39" s="32">
        <f>C39/J38</f>
        <v>0.28304492599934211</v>
      </c>
      <c r="H39" s="7" t="s">
        <v>324</v>
      </c>
      <c r="I39" s="11" t="s">
        <v>211</v>
      </c>
    </row>
    <row r="40" spans="1:12" ht="18" customHeight="1">
      <c r="A40" s="64" t="s">
        <v>215</v>
      </c>
      <c r="B40" s="64"/>
      <c r="C40" s="64"/>
      <c r="D40" s="64"/>
      <c r="E40" s="59">
        <f>_xlfn.IFNA(VLOOKUP(封面!B1,一般公共预算财政拨款支出决算具体情况!A:W,23,FALSE),"")</f>
        <v>6447879.7400000002</v>
      </c>
      <c r="F40" s="59"/>
      <c r="G40" s="7" t="s">
        <v>187</v>
      </c>
      <c r="H40" s="60" t="s">
        <v>210</v>
      </c>
      <c r="I40" s="60"/>
      <c r="J40" s="59">
        <f>_xlfn.IFNA(VLOOKUP(封面!B1,一般公共预算财政拨款支出决算具体情况!A:X,24,FALSE),"")</f>
        <v>5025451.26</v>
      </c>
      <c r="K40" s="59"/>
      <c r="L40" s="11" t="s">
        <v>186</v>
      </c>
    </row>
    <row r="41" spans="1:12" ht="18" customHeight="1">
      <c r="A41" s="15"/>
      <c r="B41" s="15" t="str">
        <f>IF(E40&gt;J40,"增加","减少")</f>
        <v>增加</v>
      </c>
      <c r="C41" s="59">
        <f>ABS(E40-J40)</f>
        <v>1422428.4800000004</v>
      </c>
      <c r="D41" s="59"/>
      <c r="E41" s="7" t="s">
        <v>187</v>
      </c>
      <c r="F41" s="15" t="str">
        <f>IF(E40&gt;J40,"增长","下降")</f>
        <v>增长</v>
      </c>
      <c r="G41" s="32">
        <f>C41/J40</f>
        <v>0.28304492599934211</v>
      </c>
      <c r="H41" s="7" t="s">
        <v>324</v>
      </c>
    </row>
    <row r="42" spans="1:12" ht="36" customHeight="1">
      <c r="B42" s="62" t="s">
        <v>428</v>
      </c>
      <c r="C42" s="62"/>
      <c r="D42" s="62"/>
      <c r="E42" s="62"/>
      <c r="F42" s="62"/>
      <c r="G42" s="62"/>
      <c r="H42" s="62"/>
      <c r="I42" s="62"/>
      <c r="J42" s="62"/>
      <c r="K42" s="62"/>
      <c r="L42" s="62"/>
    </row>
    <row r="43" spans="1:12" ht="18" customHeight="1">
      <c r="A43" s="63" t="s">
        <v>433</v>
      </c>
      <c r="B43" s="63"/>
      <c r="C43" s="63"/>
      <c r="D43" s="63"/>
      <c r="E43" s="59">
        <f>_xlfn.IFNA(VLOOKUP(封面!B1,一般公共预算财政拨款支出决算具体情况!A:AA,27,FALSE),"")</f>
        <v>2752152.02</v>
      </c>
      <c r="F43" s="59"/>
      <c r="G43" s="7" t="s">
        <v>187</v>
      </c>
      <c r="H43" s="60" t="s">
        <v>210</v>
      </c>
      <c r="I43" s="60"/>
      <c r="J43" s="59">
        <f>_xlfn.IFNA(VLOOKUP(封面!B1,一般公共预算财政拨款支出决算具体情况!A:AB,28,FALSE),"")</f>
        <v>1870552.1</v>
      </c>
      <c r="K43" s="59"/>
      <c r="L43" s="11" t="s">
        <v>186</v>
      </c>
    </row>
    <row r="44" spans="1:12" ht="18" customHeight="1">
      <c r="B44" s="15" t="str">
        <f>IF(E43&gt;J43,"增加","减少")</f>
        <v>增加</v>
      </c>
      <c r="C44" s="59">
        <f>ABS(E43-J43)</f>
        <v>881599.91999999993</v>
      </c>
      <c r="D44" s="59"/>
      <c r="E44" s="7" t="s">
        <v>187</v>
      </c>
      <c r="F44" s="15" t="str">
        <f>IF(E43&gt;J43,"增长","下降")</f>
        <v>增长</v>
      </c>
      <c r="G44" s="32">
        <f>C44/J43</f>
        <v>0.47130465919660824</v>
      </c>
      <c r="H44" s="7" t="s">
        <v>324</v>
      </c>
      <c r="I44" s="11" t="s">
        <v>211</v>
      </c>
    </row>
    <row r="45" spans="1:12" ht="18" customHeight="1">
      <c r="A45" s="64" t="s">
        <v>216</v>
      </c>
      <c r="B45" s="64"/>
      <c r="C45" s="64"/>
      <c r="D45" s="64"/>
      <c r="E45" s="59">
        <f>_xlfn.IFNA(VLOOKUP(封面!B1,一般公共预算财政拨款支出决算具体情况!A:AC,29,FALSE),"")</f>
        <v>2752152.02</v>
      </c>
      <c r="F45" s="59"/>
      <c r="G45" s="7" t="s">
        <v>187</v>
      </c>
      <c r="H45" s="60" t="s">
        <v>210</v>
      </c>
      <c r="I45" s="60"/>
      <c r="J45" s="59">
        <f>_xlfn.IFNA(VLOOKUP(封面!B1,一般公共预算财政拨款支出决算具体情况!A:AD,30,FALSE),"")</f>
        <v>1870552.1</v>
      </c>
      <c r="K45" s="59"/>
      <c r="L45" s="11" t="s">
        <v>186</v>
      </c>
    </row>
    <row r="46" spans="1:12" ht="18" customHeight="1">
      <c r="A46" s="15"/>
      <c r="B46" s="15" t="str">
        <f>IF(E45&gt;J45,"增加","减少")</f>
        <v>增加</v>
      </c>
      <c r="C46" s="59">
        <f>ABS(E45-J45)</f>
        <v>881599.91999999993</v>
      </c>
      <c r="D46" s="59"/>
      <c r="E46" s="7" t="s">
        <v>187</v>
      </c>
      <c r="F46" s="15" t="str">
        <f>IF(E45&gt;J45,"增长","下降")</f>
        <v>增长</v>
      </c>
      <c r="G46" s="32">
        <f>C46/J45</f>
        <v>0.47130465919660824</v>
      </c>
      <c r="H46" s="7" t="s">
        <v>324</v>
      </c>
    </row>
    <row r="47" spans="1:12" ht="36" customHeight="1">
      <c r="B47" s="62" t="s">
        <v>429</v>
      </c>
      <c r="C47" s="62"/>
      <c r="D47" s="62"/>
      <c r="E47" s="62"/>
      <c r="F47" s="62"/>
      <c r="G47" s="62"/>
      <c r="H47" s="62"/>
      <c r="I47" s="62"/>
      <c r="J47" s="62"/>
      <c r="K47" s="62"/>
      <c r="L47" s="62"/>
    </row>
    <row r="48" spans="1:12" ht="18" customHeight="1">
      <c r="A48" s="63" t="s">
        <v>434</v>
      </c>
      <c r="B48" s="63"/>
      <c r="C48" s="63"/>
      <c r="D48" s="63"/>
      <c r="E48" s="59">
        <f>_xlfn.IFNA(VLOOKUP(封面!B1,一般公共预算财政拨款支出决算具体情况!A:AM,39,FALSE),"")</f>
        <v>4736055.58</v>
      </c>
      <c r="F48" s="59"/>
      <c r="G48" s="7" t="s">
        <v>187</v>
      </c>
      <c r="H48" s="60" t="s">
        <v>210</v>
      </c>
      <c r="I48" s="60"/>
      <c r="J48" s="59">
        <f>_xlfn.IFNA(VLOOKUP(封面!B1,一般公共预算财政拨款支出决算具体情况!A:AN,40,FALSE),"")</f>
        <v>4660385.63</v>
      </c>
      <c r="K48" s="59"/>
      <c r="L48" s="11" t="s">
        <v>186</v>
      </c>
    </row>
    <row r="49" spans="1:13" ht="18" customHeight="1">
      <c r="B49" s="15" t="str">
        <f>IF(E48&gt;J48,"增加","减少")</f>
        <v>增加</v>
      </c>
      <c r="C49" s="59">
        <f>ABS(E48-J48)</f>
        <v>75669.950000000186</v>
      </c>
      <c r="D49" s="59"/>
      <c r="E49" s="7" t="s">
        <v>187</v>
      </c>
      <c r="F49" s="15" t="str">
        <f>IF(E48&gt;J48,"增长","下降")</f>
        <v>增长</v>
      </c>
      <c r="G49" s="32">
        <f>C49/J48</f>
        <v>1.6236843044252582E-2</v>
      </c>
      <c r="H49" s="7" t="s">
        <v>324</v>
      </c>
      <c r="I49" s="11" t="s">
        <v>211</v>
      </c>
    </row>
    <row r="50" spans="1:13" ht="18" customHeight="1">
      <c r="A50" s="64" t="s">
        <v>217</v>
      </c>
      <c r="B50" s="64"/>
      <c r="C50" s="64"/>
      <c r="D50" s="64"/>
      <c r="E50" s="59">
        <f>_xlfn.IFNA(VLOOKUP(封面!B1,一般公共预算财政拨款支出决算具体情况!A:AO,41,FALSE),"")</f>
        <v>4736055.58</v>
      </c>
      <c r="F50" s="59"/>
      <c r="G50" s="7" t="s">
        <v>187</v>
      </c>
      <c r="H50" s="60" t="s">
        <v>210</v>
      </c>
      <c r="I50" s="60"/>
      <c r="J50" s="59">
        <f>_xlfn.IFNA(VLOOKUP(封面!B1,一般公共预算财政拨款支出决算具体情况!A:AP,42,FALSE),"")</f>
        <v>4660385.63</v>
      </c>
      <c r="K50" s="59"/>
      <c r="L50" s="11" t="s">
        <v>186</v>
      </c>
    </row>
    <row r="51" spans="1:13" ht="18" customHeight="1">
      <c r="A51" s="15"/>
      <c r="B51" s="15" t="str">
        <f>IF(E50&gt;J50,"增加","减少")</f>
        <v>增加</v>
      </c>
      <c r="C51" s="59">
        <f>ABS(E50-J50)</f>
        <v>75669.950000000186</v>
      </c>
      <c r="D51" s="59"/>
      <c r="E51" s="7" t="s">
        <v>187</v>
      </c>
      <c r="F51" s="15" t="str">
        <f>IF(E50&gt;J50,"增长","下降")</f>
        <v>增长</v>
      </c>
      <c r="G51" s="32">
        <f>C51/J50</f>
        <v>1.6236843044252582E-2</v>
      </c>
      <c r="H51" s="7" t="s">
        <v>324</v>
      </c>
    </row>
    <row r="52" spans="1:13" ht="36" customHeight="1">
      <c r="B52" s="62" t="s">
        <v>430</v>
      </c>
      <c r="C52" s="62"/>
      <c r="D52" s="62"/>
      <c r="E52" s="62"/>
      <c r="F52" s="62"/>
      <c r="G52" s="62"/>
      <c r="H52" s="62"/>
      <c r="I52" s="62"/>
      <c r="J52" s="62"/>
      <c r="K52" s="62"/>
      <c r="L52" s="62"/>
    </row>
    <row r="53" spans="1:13" ht="18" customHeight="1">
      <c r="A53" s="6" t="s">
        <v>218</v>
      </c>
    </row>
    <row r="54" spans="1:13" ht="18" customHeight="1">
      <c r="A54" s="7" t="s">
        <v>219</v>
      </c>
    </row>
    <row r="55" spans="1:13" ht="18" customHeight="1">
      <c r="A55" s="57" t="s">
        <v>220</v>
      </c>
      <c r="B55" s="57"/>
      <c r="C55" s="57"/>
      <c r="D55" s="57"/>
      <c r="E55" s="57"/>
      <c r="F55" s="59">
        <f>_xlfn.IFNA(VLOOKUP(封面!B1,'2020决算导出'!A:X,24,FALSE),"")</f>
        <v>50000</v>
      </c>
      <c r="G55" s="59"/>
      <c r="H55" s="7" t="s">
        <v>187</v>
      </c>
      <c r="I55" s="61" t="s">
        <v>203</v>
      </c>
      <c r="J55" s="61"/>
      <c r="K55" s="61"/>
      <c r="L55" s="61"/>
      <c r="M55" s="61"/>
    </row>
    <row r="56" spans="1:13" ht="18" customHeight="1">
      <c r="A56" s="57" t="s">
        <v>221</v>
      </c>
      <c r="B56" s="57"/>
      <c r="C56" s="57"/>
      <c r="D56" s="59">
        <f>_xlfn.IFNA(VLOOKUP(封面!B1,'2020决算导出'!A:Y,25,FALSE),"")</f>
        <v>50000</v>
      </c>
      <c r="E56" s="59"/>
      <c r="F56" s="7" t="s">
        <v>187</v>
      </c>
      <c r="G56" s="60" t="s">
        <v>205</v>
      </c>
      <c r="H56" s="60"/>
      <c r="I56" s="13">
        <v>100</v>
      </c>
      <c r="J56" s="7" t="s">
        <v>192</v>
      </c>
      <c r="K56" s="9"/>
      <c r="L56" s="9"/>
      <c r="M56" s="9"/>
    </row>
    <row r="57" spans="1:13" ht="18" customHeight="1">
      <c r="A57" s="7" t="s">
        <v>222</v>
      </c>
    </row>
    <row r="58" spans="1:13" ht="18" customHeight="1">
      <c r="A58" s="61" t="s">
        <v>223</v>
      </c>
      <c r="B58" s="61"/>
      <c r="C58" s="61"/>
      <c r="D58" s="61"/>
      <c r="E58" s="59">
        <f>_xlfn.IFNA(VLOOKUP(封面!B1,'2020决算导出'!A:Y,25,FALSE),"")</f>
        <v>50000</v>
      </c>
      <c r="F58" s="59"/>
      <c r="G58" s="7" t="s">
        <v>187</v>
      </c>
      <c r="H58" s="60" t="s">
        <v>210</v>
      </c>
      <c r="I58" s="60"/>
      <c r="J58" s="59">
        <f>_xlfn.IFNA(VLOOKUP(封面!B1,'2020决算导出'!A:Z,26,FALSE),"")</f>
        <v>0</v>
      </c>
      <c r="K58" s="59"/>
      <c r="L58" s="11" t="s">
        <v>186</v>
      </c>
    </row>
    <row r="59" spans="1:13" ht="18" customHeight="1">
      <c r="B59" s="15" t="str">
        <f>IF(E58&gt;J58,"增加","减少")</f>
        <v>增加</v>
      </c>
      <c r="C59" s="59">
        <f>ABS(E58-J58)</f>
        <v>50000</v>
      </c>
      <c r="D59" s="59"/>
      <c r="E59" s="7" t="s">
        <v>187</v>
      </c>
      <c r="F59" s="15" t="str">
        <f>IF(E58&gt;J58,"增长","下降")</f>
        <v>增长</v>
      </c>
      <c r="G59" s="32">
        <v>1</v>
      </c>
      <c r="H59" s="7" t="s">
        <v>324</v>
      </c>
      <c r="I59" s="11" t="s">
        <v>211</v>
      </c>
    </row>
    <row r="60" spans="1:13" ht="18" customHeight="1">
      <c r="A60" s="64" t="s">
        <v>224</v>
      </c>
      <c r="B60" s="64"/>
      <c r="C60" s="64"/>
      <c r="D60" s="64"/>
      <c r="E60" s="59">
        <f>E58</f>
        <v>50000</v>
      </c>
      <c r="F60" s="59"/>
      <c r="G60" s="7" t="s">
        <v>187</v>
      </c>
      <c r="H60" s="60" t="s">
        <v>210</v>
      </c>
      <c r="I60" s="60"/>
      <c r="J60" s="59">
        <f>J58</f>
        <v>0</v>
      </c>
      <c r="K60" s="59"/>
      <c r="L60" s="11" t="s">
        <v>186</v>
      </c>
    </row>
    <row r="61" spans="1:13" ht="18" customHeight="1">
      <c r="A61" s="15"/>
      <c r="B61" s="15" t="str">
        <f>B59</f>
        <v>增加</v>
      </c>
      <c r="C61" s="59">
        <f>C59</f>
        <v>50000</v>
      </c>
      <c r="D61" s="59"/>
      <c r="E61" s="7" t="s">
        <v>187</v>
      </c>
      <c r="F61" s="15" t="str">
        <f>F59</f>
        <v>增长</v>
      </c>
      <c r="G61" s="32">
        <f>G59</f>
        <v>1</v>
      </c>
      <c r="H61" s="7" t="s">
        <v>324</v>
      </c>
    </row>
    <row r="62" spans="1:13" ht="36" customHeight="1">
      <c r="B62" s="62" t="s">
        <v>431</v>
      </c>
      <c r="C62" s="62"/>
      <c r="D62" s="62"/>
      <c r="E62" s="62"/>
      <c r="F62" s="62"/>
      <c r="G62" s="62"/>
      <c r="H62" s="62"/>
      <c r="I62" s="62"/>
      <c r="J62" s="62"/>
      <c r="K62" s="62"/>
      <c r="L62" s="62"/>
    </row>
    <row r="63" spans="1:13" ht="18" customHeight="1">
      <c r="A63" s="6" t="s">
        <v>225</v>
      </c>
    </row>
    <row r="64" spans="1:13" ht="18" customHeight="1">
      <c r="A64" s="7" t="s">
        <v>226</v>
      </c>
    </row>
    <row r="65" spans="1:13" ht="18" customHeight="1">
      <c r="A65" s="6" t="s">
        <v>227</v>
      </c>
    </row>
    <row r="66" spans="1:13" ht="18" customHeight="1">
      <c r="A66" s="7" t="s">
        <v>228</v>
      </c>
      <c r="G66" s="59">
        <f>_xlfn.IFNA(VLOOKUP(封面!B1,'2020决算导出'!A:AA,27,FALSE),"")</f>
        <v>46475371.100000001</v>
      </c>
      <c r="H66" s="59"/>
      <c r="I66" s="11" t="s">
        <v>187</v>
      </c>
    </row>
    <row r="67" spans="1:13" ht="130.15" customHeight="1">
      <c r="A67" s="62" t="s">
        <v>229</v>
      </c>
      <c r="B67" s="62"/>
      <c r="C67" s="62"/>
      <c r="D67" s="62"/>
      <c r="E67" s="62"/>
      <c r="F67" s="62"/>
      <c r="G67" s="62"/>
      <c r="H67" s="62"/>
      <c r="I67" s="62"/>
      <c r="J67" s="62"/>
      <c r="K67" s="62"/>
      <c r="L67" s="62"/>
      <c r="M67" s="62"/>
    </row>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sheetData>
  <mergeCells count="104">
    <mergeCell ref="C61:D61"/>
    <mergeCell ref="B62:L62"/>
    <mergeCell ref="G66:H66"/>
    <mergeCell ref="A67:M67"/>
    <mergeCell ref="A4:M4"/>
    <mergeCell ref="A58:D58"/>
    <mergeCell ref="E58:F58"/>
    <mergeCell ref="H58:I58"/>
    <mergeCell ref="J58:K58"/>
    <mergeCell ref="C59:D59"/>
    <mergeCell ref="A60:D60"/>
    <mergeCell ref="E60:F60"/>
    <mergeCell ref="H60:I60"/>
    <mergeCell ref="J60:K60"/>
    <mergeCell ref="B52:L52"/>
    <mergeCell ref="A55:E55"/>
    <mergeCell ref="F55:G55"/>
    <mergeCell ref="I55:M55"/>
    <mergeCell ref="A56:C56"/>
    <mergeCell ref="D56:E56"/>
    <mergeCell ref="G56:H56"/>
    <mergeCell ref="C49:D49"/>
    <mergeCell ref="A50:D50"/>
    <mergeCell ref="E50:F50"/>
    <mergeCell ref="H50:I50"/>
    <mergeCell ref="J50:K50"/>
    <mergeCell ref="C51:D51"/>
    <mergeCell ref="A48:D48"/>
    <mergeCell ref="E48:F48"/>
    <mergeCell ref="H48:I48"/>
    <mergeCell ref="J48:K48"/>
    <mergeCell ref="A45:D45"/>
    <mergeCell ref="E45:F45"/>
    <mergeCell ref="H45:I45"/>
    <mergeCell ref="J45:K45"/>
    <mergeCell ref="C46:D46"/>
    <mergeCell ref="B47:L47"/>
    <mergeCell ref="A43:D43"/>
    <mergeCell ref="E43:F43"/>
    <mergeCell ref="H43:I43"/>
    <mergeCell ref="J43:K43"/>
    <mergeCell ref="C44:D44"/>
    <mergeCell ref="B42:L42"/>
    <mergeCell ref="A38:D38"/>
    <mergeCell ref="E38:F38"/>
    <mergeCell ref="H38:I38"/>
    <mergeCell ref="J38:K38"/>
    <mergeCell ref="C39:D39"/>
    <mergeCell ref="A40:D40"/>
    <mergeCell ref="E40:F40"/>
    <mergeCell ref="H40:I40"/>
    <mergeCell ref="J40:K40"/>
    <mergeCell ref="C41:D41"/>
    <mergeCell ref="C36:D36"/>
    <mergeCell ref="B37:L37"/>
    <mergeCell ref="C33:D33"/>
    <mergeCell ref="B34:L34"/>
    <mergeCell ref="A35:D35"/>
    <mergeCell ref="E35:F35"/>
    <mergeCell ref="H35:I35"/>
    <mergeCell ref="J35:K35"/>
    <mergeCell ref="A32:D32"/>
    <mergeCell ref="E32:F32"/>
    <mergeCell ref="H32:I32"/>
    <mergeCell ref="J32:K32"/>
    <mergeCell ref="B31:L31"/>
    <mergeCell ref="C28:D28"/>
    <mergeCell ref="C30:D30"/>
    <mergeCell ref="A29:D29"/>
    <mergeCell ref="E29:F29"/>
    <mergeCell ref="H29:I29"/>
    <mergeCell ref="J29:K29"/>
    <mergeCell ref="A27:D27"/>
    <mergeCell ref="E27:F27"/>
    <mergeCell ref="H27:I27"/>
    <mergeCell ref="J27:K27"/>
    <mergeCell ref="A25:C25"/>
    <mergeCell ref="D25:E25"/>
    <mergeCell ref="G25:H25"/>
    <mergeCell ref="G23:H23"/>
    <mergeCell ref="D22:E22"/>
    <mergeCell ref="G22:H22"/>
    <mergeCell ref="A23:C23"/>
    <mergeCell ref="A22:C22"/>
    <mergeCell ref="D23:E23"/>
    <mergeCell ref="A21:E21"/>
    <mergeCell ref="F21:G21"/>
    <mergeCell ref="A15:C15"/>
    <mergeCell ref="F15:G15"/>
    <mergeCell ref="A17:D17"/>
    <mergeCell ref="E17:F17"/>
    <mergeCell ref="A24:C24"/>
    <mergeCell ref="D24:E24"/>
    <mergeCell ref="G24:H24"/>
    <mergeCell ref="A14:C14"/>
    <mergeCell ref="F14:G14"/>
    <mergeCell ref="B18:M18"/>
    <mergeCell ref="A10:C10"/>
    <mergeCell ref="A11:C11"/>
    <mergeCell ref="F11:G11"/>
    <mergeCell ref="A8:C8"/>
    <mergeCell ref="A6:B6"/>
    <mergeCell ref="A13:C13"/>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E12" sqref="E12"/>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5" t="s">
        <v>251</v>
      </c>
      <c r="B1" s="55"/>
      <c r="C1" s="55"/>
      <c r="D1" s="55"/>
      <c r="E1" s="55"/>
      <c r="F1" s="55"/>
      <c r="G1" s="55"/>
      <c r="H1" s="55"/>
      <c r="I1" s="55"/>
      <c r="J1" s="55"/>
      <c r="K1" s="55"/>
      <c r="L1" s="55"/>
      <c r="M1" s="55"/>
      <c r="N1" s="55"/>
    </row>
    <row r="2" spans="1:14" ht="18" customHeight="1">
      <c r="A2" s="6" t="s">
        <v>230</v>
      </c>
    </row>
    <row r="3" spans="1:14" ht="18" customHeight="1">
      <c r="A3" s="16" t="str">
        <f>IF(_xlfn.IFNA(VLOOKUP(封面!B1,'2020决算导出'!A:AB,28,FALSE),"")=0,"本年度无此项支出。","")</f>
        <v>本年度无此项支出。</v>
      </c>
    </row>
    <row r="4" spans="1:14" ht="18" customHeight="1">
      <c r="A4" s="6" t="s">
        <v>232</v>
      </c>
    </row>
    <row r="5" spans="1:14" ht="18" customHeight="1">
      <c r="A5" s="7" t="s">
        <v>233</v>
      </c>
    </row>
    <row r="6" spans="1:14" ht="18" customHeight="1">
      <c r="A6" s="6" t="s">
        <v>234</v>
      </c>
    </row>
    <row r="7" spans="1:14" ht="18" customHeight="1">
      <c r="A7" s="57" t="s">
        <v>235</v>
      </c>
      <c r="B7" s="57"/>
      <c r="C7" s="57"/>
      <c r="D7" s="57"/>
      <c r="E7" s="59">
        <f>_xlfn.IFNA(VLOOKUP(封面!B1,'2020决算导出'!A:AW,49,FALSE),"")</f>
        <v>2172965.54</v>
      </c>
      <c r="F7" s="59"/>
      <c r="G7" s="7" t="s">
        <v>187</v>
      </c>
      <c r="H7" s="57" t="s">
        <v>236</v>
      </c>
      <c r="I7" s="57"/>
      <c r="J7" s="57"/>
      <c r="K7" s="57"/>
      <c r="L7" s="59">
        <f>_xlfn.IFNA(VLOOKUP(封面!B1,'2020决算导出'!A:AX,50,FALSE),"")</f>
        <v>1161465.54</v>
      </c>
      <c r="M7" s="59" t="s">
        <v>187</v>
      </c>
      <c r="N7" s="7" t="s">
        <v>187</v>
      </c>
    </row>
    <row r="8" spans="1:14" ht="18" customHeight="1">
      <c r="A8" s="57" t="s">
        <v>237</v>
      </c>
      <c r="B8" s="57"/>
      <c r="C8" s="57"/>
      <c r="D8" s="59">
        <f>_xlfn.IFNA(VLOOKUP(封面!B1,'2020决算导出'!A:AY,51,FALSE),"")</f>
        <v>0</v>
      </c>
      <c r="E8" s="59" t="s">
        <v>187</v>
      </c>
      <c r="F8" s="7" t="s">
        <v>187</v>
      </c>
      <c r="G8" s="57" t="s">
        <v>238</v>
      </c>
      <c r="H8" s="57"/>
      <c r="I8" s="57"/>
      <c r="J8" s="59">
        <f>_xlfn.IFNA(VLOOKUP(封面!B1,'2020决算导出'!A:AZ,52,FALSE),"")</f>
        <v>1011500</v>
      </c>
      <c r="K8" s="59" t="s">
        <v>187</v>
      </c>
      <c r="L8" s="7" t="s">
        <v>231</v>
      </c>
    </row>
    <row r="9" spans="1:14" ht="18" customHeight="1">
      <c r="A9" s="6" t="s">
        <v>239</v>
      </c>
    </row>
    <row r="10" spans="1:14" ht="18" customHeight="1">
      <c r="A10" s="57" t="s">
        <v>240</v>
      </c>
      <c r="B10" s="57"/>
      <c r="C10" s="8">
        <f>_xlfn.IFNA(VLOOKUP(封面!B1,'2020决算导出'!A:BC,55,FALSE),"")</f>
        <v>0</v>
      </c>
      <c r="D10" s="7" t="s">
        <v>241</v>
      </c>
      <c r="M10" s="65">
        <f>_xlfn.IFNA(VLOOKUP(封面!B1,'2020决算导出'!A:BD,56,FALSE),"")</f>
        <v>0</v>
      </c>
      <c r="N10" s="65" t="s">
        <v>187</v>
      </c>
    </row>
    <row r="11" spans="1:14" ht="18" customHeight="1">
      <c r="A11" s="12" t="s">
        <v>242</v>
      </c>
      <c r="B11" s="57" t="s">
        <v>243</v>
      </c>
      <c r="C11" s="57"/>
      <c r="D11" s="57"/>
      <c r="E11" s="57"/>
      <c r="F11" s="57"/>
      <c r="G11" s="8">
        <f>_xlfn.IFNA(VLOOKUP(封面!B1,'2020决算导出'!A:BE,57,FALSE),"")</f>
        <v>0</v>
      </c>
      <c r="H11" s="7" t="s">
        <v>244</v>
      </c>
      <c r="J11" s="7" t="s">
        <v>245</v>
      </c>
    </row>
    <row r="12" spans="1:14" ht="18" customHeight="1">
      <c r="A12" s="12">
        <f>_xlfn.IFNA(VLOOKUP(封面!B1,'2020决算导出'!A:BF,58,FALSE),"")</f>
        <v>0</v>
      </c>
      <c r="B12" s="7" t="s">
        <v>246</v>
      </c>
    </row>
    <row r="13" spans="1:14" ht="18" customHeight="1">
      <c r="A13" s="6" t="s">
        <v>247</v>
      </c>
    </row>
    <row r="14" spans="1:14" ht="18" customHeight="1">
      <c r="A14" s="7" t="s">
        <v>248</v>
      </c>
    </row>
    <row r="15" spans="1:14" ht="18" customHeight="1">
      <c r="A15" s="6" t="s">
        <v>249</v>
      </c>
    </row>
    <row r="16" spans="1:14" ht="304.14999999999998" customHeight="1">
      <c r="A16" s="62" t="s">
        <v>250</v>
      </c>
      <c r="B16" s="62"/>
      <c r="C16" s="62"/>
      <c r="D16" s="62"/>
      <c r="E16" s="62"/>
      <c r="F16" s="62"/>
      <c r="G16" s="62"/>
      <c r="H16" s="62"/>
      <c r="I16" s="62"/>
      <c r="J16" s="62"/>
      <c r="K16" s="62"/>
      <c r="L16" s="62"/>
      <c r="M16" s="62"/>
      <c r="N16" s="62"/>
    </row>
  </sheetData>
  <mergeCells count="13">
    <mergeCell ref="M10:N10"/>
    <mergeCell ref="B11:F11"/>
    <mergeCell ref="A16:N16"/>
    <mergeCell ref="A8:C8"/>
    <mergeCell ref="D8:E8"/>
    <mergeCell ref="G8:I8"/>
    <mergeCell ref="J8:K8"/>
    <mergeCell ref="A10:B10"/>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workbookViewId="0">
      <selection activeCell="A2" sqref="A2:N2"/>
    </sheetView>
  </sheetViews>
  <sheetFormatPr defaultRowHeight="14.25"/>
  <sheetData>
    <row r="1" spans="1:14" s="7" customFormat="1" ht="35.450000000000003" customHeight="1">
      <c r="A1" s="55" t="s">
        <v>252</v>
      </c>
      <c r="B1" s="55"/>
      <c r="C1" s="55"/>
      <c r="D1" s="55"/>
      <c r="E1" s="55"/>
      <c r="F1" s="55"/>
      <c r="G1" s="55"/>
      <c r="H1" s="55"/>
      <c r="I1" s="55"/>
      <c r="J1" s="55"/>
      <c r="K1" s="55"/>
      <c r="L1" s="55"/>
      <c r="M1" s="55"/>
      <c r="N1" s="55"/>
    </row>
    <row r="2" spans="1:14" ht="281.45" customHeight="1">
      <c r="A2" s="62" t="s">
        <v>422</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3"/>
    <col min="2" max="2" width="18.875" style="33" customWidth="1"/>
    <col min="3" max="16384" width="8.875" style="33"/>
  </cols>
  <sheetData>
    <row r="1" spans="1:58" ht="48">
      <c r="A1" s="19" t="s">
        <v>258</v>
      </c>
      <c r="B1" s="20" t="s">
        <v>259</v>
      </c>
      <c r="C1" s="20" t="s">
        <v>254</v>
      </c>
      <c r="D1" s="20" t="s">
        <v>260</v>
      </c>
      <c r="E1" s="20" t="s">
        <v>261</v>
      </c>
      <c r="F1" s="20" t="s">
        <v>262</v>
      </c>
      <c r="G1" s="20" t="s">
        <v>263</v>
      </c>
      <c r="H1" s="20" t="s">
        <v>264</v>
      </c>
      <c r="I1" s="20" t="s">
        <v>265</v>
      </c>
      <c r="J1" s="20" t="s">
        <v>266</v>
      </c>
      <c r="K1" s="20" t="s">
        <v>267</v>
      </c>
      <c r="L1" s="20" t="s">
        <v>268</v>
      </c>
      <c r="M1" s="20" t="s">
        <v>269</v>
      </c>
      <c r="N1" s="20" t="s">
        <v>270</v>
      </c>
      <c r="O1" s="20" t="s">
        <v>271</v>
      </c>
      <c r="P1" s="20" t="s">
        <v>272</v>
      </c>
      <c r="Q1" s="20" t="s">
        <v>273</v>
      </c>
      <c r="R1" s="20" t="s">
        <v>274</v>
      </c>
      <c r="S1" s="20" t="s">
        <v>275</v>
      </c>
      <c r="T1" s="20" t="s">
        <v>276</v>
      </c>
      <c r="U1" s="20" t="s">
        <v>277</v>
      </c>
      <c r="V1" s="20" t="s">
        <v>278</v>
      </c>
      <c r="W1" s="20" t="s">
        <v>279</v>
      </c>
      <c r="X1" s="20" t="s">
        <v>280</v>
      </c>
      <c r="Y1" s="20" t="s">
        <v>281</v>
      </c>
      <c r="Z1" s="20" t="s">
        <v>326</v>
      </c>
      <c r="AA1" s="20" t="s">
        <v>282</v>
      </c>
      <c r="AB1" s="20" t="s">
        <v>283</v>
      </c>
      <c r="AC1" s="20" t="s">
        <v>284</v>
      </c>
      <c r="AD1" s="20" t="s">
        <v>285</v>
      </c>
      <c r="AE1" s="20" t="s">
        <v>286</v>
      </c>
      <c r="AF1" s="20" t="s">
        <v>287</v>
      </c>
      <c r="AG1" s="20" t="s">
        <v>288</v>
      </c>
      <c r="AH1" s="20" t="s">
        <v>289</v>
      </c>
      <c r="AI1" s="20" t="s">
        <v>290</v>
      </c>
      <c r="AJ1" s="20" t="s">
        <v>291</v>
      </c>
      <c r="AK1" s="20" t="s">
        <v>292</v>
      </c>
      <c r="AL1" s="20" t="s">
        <v>293</v>
      </c>
      <c r="AM1" s="20" t="s">
        <v>327</v>
      </c>
      <c r="AN1" s="20" t="s">
        <v>328</v>
      </c>
      <c r="AO1" s="20" t="s">
        <v>294</v>
      </c>
      <c r="AP1" s="20" t="s">
        <v>295</v>
      </c>
      <c r="AQ1" s="20" t="s">
        <v>296</v>
      </c>
      <c r="AR1" s="20" t="s">
        <v>297</v>
      </c>
      <c r="AS1" s="20" t="s">
        <v>298</v>
      </c>
      <c r="AT1" s="20" t="s">
        <v>299</v>
      </c>
      <c r="AU1" s="20" t="s">
        <v>300</v>
      </c>
      <c r="AV1" s="20" t="s">
        <v>329</v>
      </c>
      <c r="AW1" s="20" t="s">
        <v>301</v>
      </c>
      <c r="AX1" s="20" t="s">
        <v>302</v>
      </c>
      <c r="AY1" s="20" t="s">
        <v>303</v>
      </c>
      <c r="AZ1" s="20" t="s">
        <v>304</v>
      </c>
      <c r="BA1" s="20" t="s">
        <v>305</v>
      </c>
      <c r="BB1" s="20" t="s">
        <v>306</v>
      </c>
      <c r="BC1" s="20" t="s">
        <v>307</v>
      </c>
      <c r="BD1" s="20" t="s">
        <v>419</v>
      </c>
      <c r="BE1" s="20" t="s">
        <v>308</v>
      </c>
      <c r="BF1" s="20" t="s">
        <v>309</v>
      </c>
    </row>
    <row r="2" spans="1:58">
      <c r="A2" s="22">
        <v>255001</v>
      </c>
      <c r="B2" s="23" t="s">
        <v>310</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311</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312</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258</v>
      </c>
      <c r="B1" s="20" t="s">
        <v>259</v>
      </c>
      <c r="C1" s="20" t="s">
        <v>313</v>
      </c>
      <c r="D1" s="20" t="s">
        <v>314</v>
      </c>
      <c r="E1" s="20" t="s">
        <v>315</v>
      </c>
      <c r="F1" s="20" t="s">
        <v>316</v>
      </c>
    </row>
    <row r="2" spans="1:6">
      <c r="A2" s="22">
        <v>255001</v>
      </c>
      <c r="B2" s="23" t="s">
        <v>310</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317</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318</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319</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320</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9" width="8.625" style="44"/>
    <col min="20" max="22" width="8.75" style="44" customWidth="1"/>
    <col min="23" max="16384" width="8.625" style="44"/>
  </cols>
  <sheetData>
    <row r="1" spans="1:42" s="39" customFormat="1" ht="60">
      <c r="A1" s="39" t="s">
        <v>330</v>
      </c>
      <c r="B1" s="39" t="s">
        <v>367</v>
      </c>
      <c r="C1" s="39" t="s">
        <v>368</v>
      </c>
      <c r="D1" s="39" t="s">
        <v>369</v>
      </c>
      <c r="E1" s="39" t="s">
        <v>370</v>
      </c>
      <c r="F1" s="39" t="s">
        <v>371</v>
      </c>
      <c r="G1" s="39" t="s">
        <v>372</v>
      </c>
      <c r="H1" s="39" t="s">
        <v>373</v>
      </c>
      <c r="I1" s="39" t="s">
        <v>374</v>
      </c>
      <c r="J1" s="39" t="s">
        <v>375</v>
      </c>
      <c r="K1" s="39" t="s">
        <v>376</v>
      </c>
      <c r="L1" s="39" t="s">
        <v>377</v>
      </c>
      <c r="M1" s="39" t="s">
        <v>378</v>
      </c>
      <c r="N1" s="39" t="s">
        <v>379</v>
      </c>
      <c r="O1" s="39" t="s">
        <v>380</v>
      </c>
      <c r="P1" s="39" t="s">
        <v>381</v>
      </c>
      <c r="Q1" s="39" t="s">
        <v>382</v>
      </c>
      <c r="R1" s="39" t="s">
        <v>383</v>
      </c>
      <c r="S1" s="39" t="s">
        <v>384</v>
      </c>
      <c r="T1" s="39" t="s">
        <v>385</v>
      </c>
      <c r="U1" s="39" t="s">
        <v>386</v>
      </c>
      <c r="V1" s="39" t="s">
        <v>387</v>
      </c>
      <c r="W1" s="39" t="s">
        <v>388</v>
      </c>
      <c r="X1" s="39" t="s">
        <v>389</v>
      </c>
      <c r="Y1" s="39" t="s">
        <v>390</v>
      </c>
      <c r="Z1" s="39" t="s">
        <v>391</v>
      </c>
      <c r="AA1" s="39" t="s">
        <v>392</v>
      </c>
      <c r="AB1" s="39" t="s">
        <v>393</v>
      </c>
      <c r="AC1" s="39" t="s">
        <v>394</v>
      </c>
      <c r="AD1" s="39" t="s">
        <v>395</v>
      </c>
      <c r="AE1" s="39" t="s">
        <v>396</v>
      </c>
      <c r="AF1" s="39" t="s">
        <v>397</v>
      </c>
      <c r="AG1" s="39" t="s">
        <v>398</v>
      </c>
      <c r="AH1" s="39" t="s">
        <v>399</v>
      </c>
      <c r="AI1" s="39" t="s">
        <v>400</v>
      </c>
      <c r="AJ1" s="39" t="s">
        <v>401</v>
      </c>
      <c r="AK1" s="39" t="s">
        <v>402</v>
      </c>
      <c r="AL1" s="39" t="s">
        <v>403</v>
      </c>
      <c r="AM1" s="39" t="s">
        <v>404</v>
      </c>
      <c r="AN1" s="39" t="s">
        <v>405</v>
      </c>
      <c r="AO1" s="39" t="s">
        <v>406</v>
      </c>
      <c r="AP1" s="39" t="s">
        <v>407</v>
      </c>
    </row>
    <row r="2" spans="1:42">
      <c r="A2" s="40">
        <v>255001</v>
      </c>
      <c r="B2" s="41" t="s">
        <v>310</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311</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408</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409</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1"/>
    <col min="2" max="2" width="23.625" style="21" customWidth="1"/>
    <col min="3" max="4" width="7.25" style="37" customWidth="1"/>
    <col min="5" max="5" width="8.5" style="38" customWidth="1"/>
    <col min="6" max="6" width="19.625" style="21" customWidth="1"/>
    <col min="7" max="8" width="13.625" style="21" customWidth="1"/>
    <col min="9" max="16384" width="8.875" style="21"/>
  </cols>
  <sheetData>
    <row r="1" spans="1:8" ht="24">
      <c r="A1" s="19" t="s">
        <v>330</v>
      </c>
      <c r="B1" s="20" t="s">
        <v>259</v>
      </c>
      <c r="C1" s="34" t="s">
        <v>331</v>
      </c>
      <c r="D1" s="34" t="s">
        <v>332</v>
      </c>
      <c r="E1" s="35" t="s">
        <v>333</v>
      </c>
      <c r="F1" s="20" t="s">
        <v>334</v>
      </c>
      <c r="G1" s="20" t="s">
        <v>335</v>
      </c>
      <c r="H1" s="20" t="s">
        <v>336</v>
      </c>
    </row>
    <row r="2" spans="1:8">
      <c r="A2" s="22">
        <v>255001</v>
      </c>
      <c r="B2" s="23" t="s">
        <v>310</v>
      </c>
      <c r="C2" s="36" t="str">
        <f>LEFT(D2,3)</f>
        <v>205</v>
      </c>
      <c r="D2" s="36" t="str">
        <f>LEFT(E2,5)</f>
        <v>20502</v>
      </c>
      <c r="E2" s="36">
        <f>IF(ISNA(VLOOKUP(F2,'2020功能科目'!A:B,2,FALSE)),"",VLOOKUP(F2,'2020功能科目'!A:B,2,FALSE))</f>
        <v>2050201</v>
      </c>
      <c r="F2" s="23" t="s">
        <v>337</v>
      </c>
      <c r="G2" s="24">
        <v>91486047.549999997</v>
      </c>
      <c r="H2" s="24">
        <v>117849170.55</v>
      </c>
    </row>
    <row r="3" spans="1:8">
      <c r="A3" s="22">
        <v>255001</v>
      </c>
      <c r="B3" s="23" t="s">
        <v>310</v>
      </c>
      <c r="C3" s="36" t="str">
        <f t="shared" ref="C3:C66" si="0">LEFT(D3,3)</f>
        <v>205</v>
      </c>
      <c r="D3" s="36" t="str">
        <f t="shared" ref="D3:D66" si="1">LEFT(E3,5)</f>
        <v>20502</v>
      </c>
      <c r="E3" s="36">
        <f>IF(ISNA(VLOOKUP(F3,'2020功能科目'!A:B,2,FALSE)),"",VLOOKUP(F3,'2020功能科目'!A:B,2,FALSE))</f>
        <v>2050202</v>
      </c>
      <c r="F3" s="23" t="s">
        <v>338</v>
      </c>
      <c r="G3" s="24">
        <v>250000</v>
      </c>
      <c r="H3" s="24">
        <v>250000</v>
      </c>
    </row>
    <row r="4" spans="1:8">
      <c r="A4" s="22">
        <v>255001</v>
      </c>
      <c r="B4" s="23" t="s">
        <v>310</v>
      </c>
      <c r="C4" s="36" t="str">
        <f t="shared" si="0"/>
        <v>205</v>
      </c>
      <c r="D4" s="36" t="str">
        <f t="shared" si="1"/>
        <v>20502</v>
      </c>
      <c r="E4" s="36">
        <f>IF(ISNA(VLOOKUP(F4,'2020功能科目'!A:B,2,FALSE)),"",VLOOKUP(F4,'2020功能科目'!A:B,2,FALSE))</f>
        <v>2050204</v>
      </c>
      <c r="F4" s="23" t="s">
        <v>339</v>
      </c>
      <c r="G4" s="24">
        <v>1439000</v>
      </c>
      <c r="H4" s="24">
        <v>1439888.15</v>
      </c>
    </row>
    <row r="5" spans="1:8">
      <c r="A5" s="22">
        <v>255001</v>
      </c>
      <c r="B5" s="23" t="s">
        <v>310</v>
      </c>
      <c r="C5" s="36" t="str">
        <f t="shared" si="0"/>
        <v>205</v>
      </c>
      <c r="D5" s="36" t="str">
        <f t="shared" si="1"/>
        <v>20502</v>
      </c>
      <c r="E5" s="36">
        <f>IF(ISNA(VLOOKUP(F5,'2020功能科目'!A:B,2,FALSE)),"",VLOOKUP(F5,'2020功能科目'!A:B,2,FALSE))</f>
        <v>2050299</v>
      </c>
      <c r="F5" s="23" t="s">
        <v>340</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339</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340</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341</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342</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343</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344</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345</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346</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347</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348</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349</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350</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351</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352</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339</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340</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341</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342</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343</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344</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345</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346</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348</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349</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350</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351</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352</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339</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340</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341</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343</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344</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345</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346</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348</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349</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350</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351</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352</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339</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340</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341</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342</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343</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344</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345</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346</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348</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349</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350</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351</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352</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339</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341</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342</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343</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344</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345</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346</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348</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349</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350</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351</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352</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339</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342</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343</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344</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345</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346</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348</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349</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350</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351</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352</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339</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340</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341</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342</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343</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344</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345</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346</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347</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348</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349</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350</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351</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352</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339</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340</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341</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342</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343</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344</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345</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346</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348</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349</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350</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351</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352</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339</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340</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341</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342</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343</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344</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345</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346</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348</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349</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350</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351</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352</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339</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341</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342</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343</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344</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345</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346</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348</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349</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350</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351</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352</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339</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341</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342</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343</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344</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345</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346</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348</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349</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350</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351</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352</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339</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343</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344</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345</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346</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348</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349</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350</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351</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352</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339</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340</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341</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342</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343</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344</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345</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346</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348</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349</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350</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351</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352</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353</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340</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341</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342</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343</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344</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345</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346</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348</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349</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350</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351</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352</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339</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341</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342</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344</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345</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346</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348</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350</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351</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352</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339</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340</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341</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342</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343</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344</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345</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346</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348</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349</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350</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351</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352</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339</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340</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341</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342</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343</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344</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345</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346</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348</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349</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350</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351</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352</v>
      </c>
      <c r="G216" s="24">
        <v>4290503</v>
      </c>
      <c r="H216" s="24">
        <v>4304412</v>
      </c>
    </row>
    <row r="217" spans="1:8">
      <c r="A217" s="22">
        <v>255022</v>
      </c>
      <c r="B217" s="23" t="s">
        <v>311</v>
      </c>
      <c r="C217" s="36" t="str">
        <f t="shared" si="6"/>
        <v>205</v>
      </c>
      <c r="D217" s="36" t="str">
        <f t="shared" si="7"/>
        <v>20502</v>
      </c>
      <c r="E217" s="36">
        <f>IF(ISNA(VLOOKUP(F217,'2020功能科目'!A:B,2,FALSE)),"",VLOOKUP(F217,'2020功能科目'!A:B,2,FALSE))</f>
        <v>2050203</v>
      </c>
      <c r="F217" s="23" t="s">
        <v>353</v>
      </c>
      <c r="G217" s="24">
        <v>26873070.100000001</v>
      </c>
      <c r="H217" s="24">
        <v>22704196.510000002</v>
      </c>
    </row>
    <row r="218" spans="1:8">
      <c r="A218" s="22">
        <v>255022</v>
      </c>
      <c r="B218" s="23" t="s">
        <v>311</v>
      </c>
      <c r="C218" s="36" t="str">
        <f t="shared" si="6"/>
        <v>205</v>
      </c>
      <c r="D218" s="36" t="str">
        <f t="shared" si="7"/>
        <v>20502</v>
      </c>
      <c r="E218" s="36">
        <f>IF(ISNA(VLOOKUP(F218,'2020功能科目'!A:B,2,FALSE)),"",VLOOKUP(F218,'2020功能科目'!A:B,2,FALSE))</f>
        <v>2050204</v>
      </c>
      <c r="F218" s="23" t="s">
        <v>339</v>
      </c>
      <c r="G218" s="24">
        <v>46564</v>
      </c>
      <c r="H218" s="24">
        <v>51629</v>
      </c>
    </row>
    <row r="219" spans="1:8">
      <c r="A219" s="22">
        <v>255022</v>
      </c>
      <c r="B219" s="23" t="s">
        <v>311</v>
      </c>
      <c r="C219" s="36" t="str">
        <f t="shared" si="6"/>
        <v>205</v>
      </c>
      <c r="D219" s="36" t="str">
        <f t="shared" si="7"/>
        <v>20502</v>
      </c>
      <c r="E219" s="36">
        <f>IF(ISNA(VLOOKUP(F219,'2020功能科目'!A:B,2,FALSE)),"",VLOOKUP(F219,'2020功能科目'!A:B,2,FALSE))</f>
        <v>2050299</v>
      </c>
      <c r="F219" s="23" t="s">
        <v>340</v>
      </c>
      <c r="G219" s="24">
        <v>279.2</v>
      </c>
      <c r="H219" s="24">
        <v>0</v>
      </c>
    </row>
    <row r="220" spans="1:8">
      <c r="A220" s="22">
        <v>255022</v>
      </c>
      <c r="B220" s="23" t="s">
        <v>311</v>
      </c>
      <c r="C220" s="36" t="str">
        <f t="shared" si="6"/>
        <v>205</v>
      </c>
      <c r="D220" s="36" t="str">
        <f t="shared" si="7"/>
        <v>20508</v>
      </c>
      <c r="E220" s="36">
        <f>IF(ISNA(VLOOKUP(F220,'2020功能科目'!A:B,2,FALSE)),"",VLOOKUP(F220,'2020功能科目'!A:B,2,FALSE))</f>
        <v>2050803</v>
      </c>
      <c r="F220" s="23" t="s">
        <v>341</v>
      </c>
      <c r="G220" s="24">
        <v>36800</v>
      </c>
      <c r="H220" s="24">
        <v>73600</v>
      </c>
    </row>
    <row r="221" spans="1:8">
      <c r="A221" s="22">
        <v>255022</v>
      </c>
      <c r="B221" s="23" t="s">
        <v>311</v>
      </c>
      <c r="C221" s="36" t="str">
        <f t="shared" si="6"/>
        <v>205</v>
      </c>
      <c r="D221" s="36" t="str">
        <f t="shared" si="7"/>
        <v>20509</v>
      </c>
      <c r="E221" s="36">
        <f>IF(ISNA(VLOOKUP(F221,'2020功能科目'!A:B,2,FALSE)),"",VLOOKUP(F221,'2020功能科目'!A:B,2,FALSE))</f>
        <v>2050903</v>
      </c>
      <c r="F221" s="23" t="s">
        <v>342</v>
      </c>
      <c r="G221" s="24">
        <v>138743.4</v>
      </c>
      <c r="H221" s="24">
        <v>140000</v>
      </c>
    </row>
    <row r="222" spans="1:8">
      <c r="A222" s="22">
        <v>255022</v>
      </c>
      <c r="B222" s="23" t="s">
        <v>311</v>
      </c>
      <c r="C222" s="36" t="str">
        <f t="shared" si="6"/>
        <v>205</v>
      </c>
      <c r="D222" s="36" t="str">
        <f t="shared" si="7"/>
        <v>20509</v>
      </c>
      <c r="E222" s="36">
        <f>IF(ISNA(VLOOKUP(F222,'2020功能科目'!A:B,2,FALSE)),"",VLOOKUP(F222,'2020功能科目'!A:B,2,FALSE))</f>
        <v>2050904</v>
      </c>
      <c r="F222" s="23" t="s">
        <v>343</v>
      </c>
      <c r="G222" s="24">
        <v>1246675.0900000001</v>
      </c>
      <c r="H222" s="24">
        <v>1261160</v>
      </c>
    </row>
    <row r="223" spans="1:8">
      <c r="A223" s="22">
        <v>255022</v>
      </c>
      <c r="B223" s="23" t="s">
        <v>311</v>
      </c>
      <c r="C223" s="36" t="str">
        <f t="shared" si="6"/>
        <v>208</v>
      </c>
      <c r="D223" s="36" t="str">
        <f t="shared" si="7"/>
        <v>20805</v>
      </c>
      <c r="E223" s="36">
        <f>IF(ISNA(VLOOKUP(F223,'2020功能科目'!A:B,2,FALSE)),"",VLOOKUP(F223,'2020功能科目'!A:B,2,FALSE))</f>
        <v>2080502</v>
      </c>
      <c r="F223" s="23" t="s">
        <v>344</v>
      </c>
      <c r="G223" s="24">
        <v>2701675.56</v>
      </c>
      <c r="H223" s="24">
        <v>2070473.15</v>
      </c>
    </row>
    <row r="224" spans="1:8">
      <c r="A224" s="22">
        <v>255022</v>
      </c>
      <c r="B224" s="23" t="s">
        <v>311</v>
      </c>
      <c r="C224" s="36" t="str">
        <f t="shared" si="6"/>
        <v>208</v>
      </c>
      <c r="D224" s="36" t="str">
        <f t="shared" si="7"/>
        <v>20805</v>
      </c>
      <c r="E224" s="36">
        <f>IF(ISNA(VLOOKUP(F224,'2020功能科目'!A:B,2,FALSE)),"",VLOOKUP(F224,'2020功能科目'!A:B,2,FALSE))</f>
        <v>2080505</v>
      </c>
      <c r="F224" s="23" t="s">
        <v>345</v>
      </c>
      <c r="G224" s="24">
        <v>1964071.04</v>
      </c>
      <c r="H224" s="24">
        <v>2098399.36</v>
      </c>
    </row>
    <row r="225" spans="1:8">
      <c r="A225" s="22">
        <v>255022</v>
      </c>
      <c r="B225" s="23" t="s">
        <v>311</v>
      </c>
      <c r="C225" s="36" t="str">
        <f t="shared" si="6"/>
        <v>208</v>
      </c>
      <c r="D225" s="36" t="str">
        <f t="shared" si="7"/>
        <v>20805</v>
      </c>
      <c r="E225" s="36">
        <f>IF(ISNA(VLOOKUP(F225,'2020功能科目'!A:B,2,FALSE)),"",VLOOKUP(F225,'2020功能科目'!A:B,2,FALSE))</f>
        <v>2080506</v>
      </c>
      <c r="F225" s="23" t="s">
        <v>346</v>
      </c>
      <c r="G225" s="24">
        <v>982035.52</v>
      </c>
      <c r="H225" s="24">
        <v>1049199.68</v>
      </c>
    </row>
    <row r="226" spans="1:8">
      <c r="A226" s="22">
        <v>255022</v>
      </c>
      <c r="B226" s="23" t="s">
        <v>311</v>
      </c>
      <c r="C226" s="36" t="str">
        <f t="shared" si="6"/>
        <v>210</v>
      </c>
      <c r="D226" s="36" t="str">
        <f t="shared" si="7"/>
        <v>21011</v>
      </c>
      <c r="E226" s="36">
        <f>IF(ISNA(VLOOKUP(F226,'2020功能科目'!A:B,2,FALSE)),"",VLOOKUP(F226,'2020功能科目'!A:B,2,FALSE))</f>
        <v>2101102</v>
      </c>
      <c r="F226" s="23" t="s">
        <v>348</v>
      </c>
      <c r="G226" s="24">
        <v>2132507.06</v>
      </c>
      <c r="H226" s="24">
        <v>1704949.48</v>
      </c>
    </row>
    <row r="227" spans="1:8">
      <c r="A227" s="22">
        <v>255022</v>
      </c>
      <c r="B227" s="23" t="s">
        <v>311</v>
      </c>
      <c r="C227" s="36" t="str">
        <f t="shared" si="6"/>
        <v>210</v>
      </c>
      <c r="D227" s="36" t="str">
        <f t="shared" si="7"/>
        <v>21011</v>
      </c>
      <c r="E227" s="36">
        <f>IF(ISNA(VLOOKUP(F227,'2020功能科目'!A:B,2,FALSE)),"",VLOOKUP(F227,'2020功能科目'!A:B,2,FALSE))</f>
        <v>2101199</v>
      </c>
      <c r="F227" s="23" t="s">
        <v>349</v>
      </c>
      <c r="G227" s="24">
        <v>180000</v>
      </c>
      <c r="H227" s="24">
        <v>360000</v>
      </c>
    </row>
    <row r="228" spans="1:8">
      <c r="A228" s="22">
        <v>255022</v>
      </c>
      <c r="B228" s="23" t="s">
        <v>311</v>
      </c>
      <c r="C228" s="36" t="str">
        <f t="shared" si="6"/>
        <v>221</v>
      </c>
      <c r="D228" s="36" t="str">
        <f t="shared" si="7"/>
        <v>22102</v>
      </c>
      <c r="E228" s="36">
        <f>IF(ISNA(VLOOKUP(F228,'2020功能科目'!A:B,2,FALSE)),"",VLOOKUP(F228,'2020功能科目'!A:B,2,FALSE))</f>
        <v>2210201</v>
      </c>
      <c r="F228" s="23" t="s">
        <v>350</v>
      </c>
      <c r="G228" s="24">
        <v>2537027</v>
      </c>
      <c r="H228" s="24">
        <v>2125799.52</v>
      </c>
    </row>
    <row r="229" spans="1:8">
      <c r="A229" s="22">
        <v>255022</v>
      </c>
      <c r="B229" s="23" t="s">
        <v>311</v>
      </c>
      <c r="C229" s="36" t="str">
        <f t="shared" si="6"/>
        <v>221</v>
      </c>
      <c r="D229" s="36" t="str">
        <f t="shared" si="7"/>
        <v>22102</v>
      </c>
      <c r="E229" s="36">
        <f>IF(ISNA(VLOOKUP(F229,'2020功能科目'!A:B,2,FALSE)),"",VLOOKUP(F229,'2020功能科目'!A:B,2,FALSE))</f>
        <v>2210202</v>
      </c>
      <c r="F229" s="23" t="s">
        <v>351</v>
      </c>
      <c r="G229" s="24">
        <v>215560</v>
      </c>
      <c r="H229" s="24">
        <v>217920</v>
      </c>
    </row>
    <row r="230" spans="1:8">
      <c r="A230" s="22">
        <v>255022</v>
      </c>
      <c r="B230" s="23" t="s">
        <v>311</v>
      </c>
      <c r="C230" s="36" t="str">
        <f t="shared" si="6"/>
        <v>221</v>
      </c>
      <c r="D230" s="36" t="str">
        <f t="shared" si="7"/>
        <v>22102</v>
      </c>
      <c r="E230" s="36">
        <f>IF(ISNA(VLOOKUP(F230,'2020功能科目'!A:B,2,FALSE)),"",VLOOKUP(F230,'2020功能科目'!A:B,2,FALSE))</f>
        <v>2210203</v>
      </c>
      <c r="F230" s="23" t="s">
        <v>352</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339</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340</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341</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342</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343</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344</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345</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346</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348</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349</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350</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351</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352</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353</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340</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341</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342</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343</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344</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345</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346</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348</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349</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350</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351</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352</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353</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340</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341</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342</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343</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344</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345</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346</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348</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349</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350</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351</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352</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353</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339</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340</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341</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343</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344</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345</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346</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348</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349</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350</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351</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352</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353</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340</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341</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342</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343</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344</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345</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346</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348</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349</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350</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351</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352</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354</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355</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341</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356</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344</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345</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346</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347</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348</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349</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350</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351</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352</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340</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354</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341</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343</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356</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344</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345</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346</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348</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349</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350</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351</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352</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338</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339</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340</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341</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343</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344</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345</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346</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347</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348</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349</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350</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351</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352</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338</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340</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341</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343</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344</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345</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346</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348</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349</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350</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351</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352</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338</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340</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341</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343</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344</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345</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346</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348</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350</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351</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352</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338</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340</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341</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343</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344</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345</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346</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348</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350</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351</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352</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338</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340</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341</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343</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344</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345</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346</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348</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350</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351</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352</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338</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340</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341</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342</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343</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344</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345</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346</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348</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350</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351</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352</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338</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340</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341</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342</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343</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344</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345</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346</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348</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350</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351</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352</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338</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340</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341</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343</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344</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345</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346</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348</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350</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351</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352</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338</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340</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341</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342</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343</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344</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345</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346</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348</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350</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351</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352</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338</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340</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341</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342</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343</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344</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345</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346</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348</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349</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350</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351</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352</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338</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340</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341</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343</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344</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345</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346</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348</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350</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351</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352</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338</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340</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341</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342</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343</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344</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345</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346</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348</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349</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350</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351</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352</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338</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340</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341</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343</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344</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345</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346</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348</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350</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351</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352</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338</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340</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341</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342</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343</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344</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345</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346</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348</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349</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350</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351</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352</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338</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340</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341</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342</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343</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344</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345</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346</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348</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349</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350</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351</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352</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338</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340</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341</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342</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343</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344</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345</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346</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348</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350</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351</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352</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338</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340</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341</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342</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343</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344</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345</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346</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348</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349</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350</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351</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352</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338</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340</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341</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342</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343</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344</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345</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346</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348</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350</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351</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352</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338</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340</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341</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343</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344</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345</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346</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348</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350</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351</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352</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338</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340</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341</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342</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343</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344</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345</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346</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348</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350</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351</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352</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338</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340</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341</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342</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343</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344</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345</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346</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348</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349</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350</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351</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352</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338</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340</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341</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342</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343</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344</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345</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346</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348</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350</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351</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352</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338</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340</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341</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342</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343</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344</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345</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346</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348</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349</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350</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351</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352</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338</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340</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341</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342</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343</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344</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345</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346</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348</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350</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351</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352</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338</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340</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341</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342</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343</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357</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344</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345</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346</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347</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348</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350</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351</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352</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338</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340</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341</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343</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344</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345</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346</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348</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349</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350</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351</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352</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338</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340</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341</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342</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343</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344</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345</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346</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348</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349</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350</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351</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352</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338</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340</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341</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342</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343</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344</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345</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346</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348</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349</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350</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351</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352</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338</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340</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341</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343</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344</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345</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346</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348</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349</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350</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351</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352</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338</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340</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341</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342</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343</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344</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345</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346</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348</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349</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350</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351</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352</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338</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340</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341</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342</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343</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344</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345</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346</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348</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349</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350</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351</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352</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338</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340</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341</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343</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344</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345</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346</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348</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350</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351</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352</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338</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340</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341</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342</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343</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344</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345</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346</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348</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349</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350</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351</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352</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338</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340</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341</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342</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343</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344</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345</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346</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348</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349</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350</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351</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352</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337</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341</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357</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344</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345</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346</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348</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349</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350</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351</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352</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337</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341</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357</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344</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345</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346</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348</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349</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350</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351</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352</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337</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341</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357</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344</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345</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346</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348</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349</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350</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351</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352</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337</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341</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357</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344</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345</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346</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348</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350</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351</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352</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337</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341</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357</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344</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345</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346</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348</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350</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351</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352</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337</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341</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357</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344</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345</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346</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348</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349</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350</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351</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352</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337</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341</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357</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344</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345</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346</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348</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350</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351</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352</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337</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341</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357</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344</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345</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346</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348</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350</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351</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352</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344</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351</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337</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339</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340</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358</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341</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342</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343</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344</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345</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346</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348</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350</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351</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352</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337</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340</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358</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359</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341</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342</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343</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344</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345</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346</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348</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350</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351</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352</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340</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360</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341</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343</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344</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345</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346</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347</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348</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350</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351</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352</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340</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341</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357</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344</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345</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346</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348</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349</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350</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351</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352</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340</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341</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357</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361</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344</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345</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346</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348</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349</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350</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351</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352</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340</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341</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357</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344</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345</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346</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348</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350</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351</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352</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340</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341</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357</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344</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345</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346</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348</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350</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351</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352</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340</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341</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357</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344</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345</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346</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348</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350</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351</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352</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340</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341</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357</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344</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345</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346</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348</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350</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351</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352</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340</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341</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357</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344</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345</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346</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348</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350</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351</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352</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340</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362</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341</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357</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344</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345</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346</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348</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349</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350</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351</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352</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340</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341</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357</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344</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345</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346</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348</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350</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351</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352</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340</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341</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357</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344</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345</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346</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347</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348</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350</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351</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352</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340</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362</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341</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357</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344</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345</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346</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348</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350</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351</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352</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340</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341</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357</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344</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345</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346</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348</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350</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351</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352</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340</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341</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344</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345</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346</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348</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350</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351</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352</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340</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341</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345</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346</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348</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350</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351</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352</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340</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341</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357</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344</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345</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346</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348</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350</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351</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352</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340</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357</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344</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345</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346</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348</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350</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351</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352</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337</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341</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357</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344</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345</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346</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348</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350</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351</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352</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338</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340</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341</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342</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343</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344</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345</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346</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348</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350</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351</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352</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340</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341</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344</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345</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346</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348</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350</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351</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352</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339</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340</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341</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342</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343</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344</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345</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346</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348</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349</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350</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351</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352</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339</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340</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341</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342</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343</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344</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345</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346</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348</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349</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350</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351</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352</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339</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340</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341</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343</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344</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345</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346</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348</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349</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350</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351</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352</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339</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341</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342</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343</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344</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345</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346</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348</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349</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350</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351</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352</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339</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340</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341</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342</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343</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344</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345</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346</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348</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349</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350</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351</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352</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340</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354</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355</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341</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356</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344</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345</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346</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348</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349</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363</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350</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351</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352</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339</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341</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344</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345</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346</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348</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349</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350</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351</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352</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339</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340</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341</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342</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343</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344</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345</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346</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348</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349</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350</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351</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352</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339</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340</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341</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343</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344</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345</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346</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348</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349</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350</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351</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352</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339</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340</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341</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342</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343</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344</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345</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346</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348</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349</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350</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351</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352</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338</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340</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341</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342</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343</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344</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345</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346</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348</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349</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350</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351</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352</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338</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340</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341</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342</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343</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344</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345</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346</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348</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349</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350</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351</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352</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338</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340</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341</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342</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343</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344</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345</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346</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348</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350</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351</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352</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338</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340</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341</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342</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343</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344</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345</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346</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348</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349</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350</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351</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352</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338</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340</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341</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342</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343</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344</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345</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346</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347</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348</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349</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350</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351</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352</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338</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340</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341</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342</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343</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344</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345</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346</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348</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350</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351</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352</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338</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340</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341</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343</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344</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345</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346</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348</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350</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351</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352</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338</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340</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341</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342</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343</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344</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345</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346</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348</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350</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351</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352</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338</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340</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341</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343</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344</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345</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346</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348</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349</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350</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351</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352</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338</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340</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341</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342</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343</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344</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345</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346</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348</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349</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350</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351</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352</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338</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341</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343</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344</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345</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346</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348</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349</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350</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351</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352</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338</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340</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341</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342</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343</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344</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345</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346</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347</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348</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350</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351</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352</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338</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340</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341</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342</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343</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344</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345</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346</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348</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349</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350</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351</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352</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338</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340</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341</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342</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343</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344</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345</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346</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348</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350</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351</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352</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338</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340</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341</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342</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343</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344</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345</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346</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348</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349</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350</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351</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352</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338</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340</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341</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342</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343</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344</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345</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346</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348</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350</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351</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352</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338</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341</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342</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343</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344</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345</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346</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348</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349</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350</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351</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352</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338</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340</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341</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342</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343</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344</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345</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346</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348</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350</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351</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352</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338</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341</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342</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343</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344</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345</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346</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348</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350</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351</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352</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338</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340</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341</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343</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344</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345</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346</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348</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350</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351</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352</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338</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340</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341</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342</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343</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344</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345</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346</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348</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350</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351</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352</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338</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340</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341</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342</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343</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344</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345</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346</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348</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350</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351</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352</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337</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341</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357</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344</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345</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346</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348</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350</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351</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352</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337</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341</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357</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344</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345</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346</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348</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349</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350</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351</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352</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337</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341</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357</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344</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345</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346</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348</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349</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350</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351</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352</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337</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341</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344</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345</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346</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348</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350</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351</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352</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337</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341</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357</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344</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345</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346</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348</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350</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351</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352</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337</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341</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357</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344</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345</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346</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348</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350</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351</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352</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337</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341</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357</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344</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345</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346</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348</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350</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351</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352</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337</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341</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344</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345</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346</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348</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350</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351</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352</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337</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341</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357</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344</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345</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346</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348</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350</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351</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352</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337</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341</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357</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344</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345</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346</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348</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349</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350</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351</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352</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337</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341</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357</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344</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345</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346</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348</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350</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351</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352</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337</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341</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357</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344</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345</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346</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348</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350</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351</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352</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337</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341</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357</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344</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345</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346</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348</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350</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351</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352</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364</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341</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357</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344</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345</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346</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348</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349</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350</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351</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352</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365</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341</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357</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344</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345</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346</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348</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350</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351</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352</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340</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362</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341</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357</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344</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345</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346</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348</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349</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350</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351</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352</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340</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341</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357</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344</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345</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346</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348</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349</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350</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351</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352</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340</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341</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357</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361</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344</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345</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346</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348</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350</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351</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352</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340</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341</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357</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344</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345</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346</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348</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350</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351</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352</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340</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341</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344</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345</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346</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347</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348</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350</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351</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352</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337</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338</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353</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339</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340</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341</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342</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357</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344</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345</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346</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347</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348</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349</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366</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350</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351</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352</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340</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354</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355</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341</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356</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344</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345</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346</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348</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349</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350</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351</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352</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339</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340</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341</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342</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343</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344</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345</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346</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348</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349</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350</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351</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352</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339</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340</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341</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342</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343</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344</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345</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346</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348</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350</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351</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352</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340</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341</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357</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344</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345</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346</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348</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350</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351</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352</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337</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341</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357</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345</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346</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348</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350</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351</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352</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337</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341</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357</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345</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346</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348</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350</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351</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352</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338</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340</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341</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342</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343</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345</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346</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348</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350</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351</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352</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337</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341</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357</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344</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345</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346</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348</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350</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351</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352</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337</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341</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357</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345</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346</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348</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350</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351</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352</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337</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341</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357</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345</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346</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348</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350</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351</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352</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337</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341</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357</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345</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346</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348</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350</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351</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352</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337</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341</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357</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345</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346</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348</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350</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351</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352</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340</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341</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345</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346</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348</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350</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351</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352</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340</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345</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346</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348</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350</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340</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341</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357</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345</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346</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348</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350</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351</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352</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338</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341</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343</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345</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346</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348</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350</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351</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352</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337</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338</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353</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339</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340</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354</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355</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364</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365</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358</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360</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359</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362</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341</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342</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343</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356</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357</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361</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344</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345</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346</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347</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348</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349</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366</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363</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350</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351</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352</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0" bestFit="1" customWidth="1"/>
    <col min="2" max="16384" width="8.625" style="50"/>
  </cols>
  <sheetData>
    <row r="1" spans="1:2">
      <c r="A1" s="49" t="s">
        <v>410</v>
      </c>
      <c r="B1" s="49" t="s">
        <v>411</v>
      </c>
    </row>
    <row r="2" spans="1:2">
      <c r="A2" s="51" t="s">
        <v>412</v>
      </c>
      <c r="B2" s="49">
        <v>2050101</v>
      </c>
    </row>
    <row r="3" spans="1:2">
      <c r="A3" s="51" t="s">
        <v>413</v>
      </c>
      <c r="B3" s="49">
        <v>2050102</v>
      </c>
    </row>
    <row r="4" spans="1:2">
      <c r="A4" s="51" t="s">
        <v>337</v>
      </c>
      <c r="B4" s="49">
        <v>2050201</v>
      </c>
    </row>
    <row r="5" spans="1:2">
      <c r="A5" s="51" t="s">
        <v>338</v>
      </c>
      <c r="B5" s="49">
        <v>2050202</v>
      </c>
    </row>
    <row r="6" spans="1:2">
      <c r="A6" s="51" t="s">
        <v>353</v>
      </c>
      <c r="B6" s="49">
        <v>2050203</v>
      </c>
    </row>
    <row r="7" spans="1:2">
      <c r="A7" s="51" t="s">
        <v>339</v>
      </c>
      <c r="B7" s="49">
        <v>2050204</v>
      </c>
    </row>
    <row r="8" spans="1:2">
      <c r="A8" s="51" t="s">
        <v>340</v>
      </c>
      <c r="B8" s="49">
        <v>2050299</v>
      </c>
    </row>
    <row r="9" spans="1:2">
      <c r="A9" s="51" t="s">
        <v>354</v>
      </c>
      <c r="B9" s="49">
        <v>2050302</v>
      </c>
    </row>
    <row r="10" spans="1:2">
      <c r="A10" s="51" t="s">
        <v>414</v>
      </c>
      <c r="B10" s="49">
        <v>2050304</v>
      </c>
    </row>
    <row r="11" spans="1:2">
      <c r="A11" s="51" t="s">
        <v>355</v>
      </c>
      <c r="B11" s="49">
        <v>2050399</v>
      </c>
    </row>
    <row r="12" spans="1:2">
      <c r="A12" s="51" t="s">
        <v>364</v>
      </c>
      <c r="B12" s="49">
        <v>2050403</v>
      </c>
    </row>
    <row r="13" spans="1:2">
      <c r="A13" s="51" t="s">
        <v>365</v>
      </c>
      <c r="B13" s="49">
        <v>2050404</v>
      </c>
    </row>
    <row r="14" spans="1:2">
      <c r="A14" s="51" t="s">
        <v>358</v>
      </c>
      <c r="B14" s="49">
        <v>2050701</v>
      </c>
    </row>
    <row r="15" spans="1:2">
      <c r="A15" s="51" t="s">
        <v>360</v>
      </c>
      <c r="B15" s="49">
        <v>2050702</v>
      </c>
    </row>
    <row r="16" spans="1:2">
      <c r="A16" s="51" t="s">
        <v>359</v>
      </c>
      <c r="B16" s="49">
        <v>2050799</v>
      </c>
    </row>
    <row r="17" spans="1:2">
      <c r="A17" s="51" t="s">
        <v>362</v>
      </c>
      <c r="B17" s="49">
        <v>2050801</v>
      </c>
    </row>
    <row r="18" spans="1:2">
      <c r="A18" s="51" t="s">
        <v>341</v>
      </c>
      <c r="B18" s="49">
        <v>2050803</v>
      </c>
    </row>
    <row r="19" spans="1:2">
      <c r="A19" s="51" t="s">
        <v>342</v>
      </c>
      <c r="B19" s="49">
        <v>2050903</v>
      </c>
    </row>
    <row r="20" spans="1:2">
      <c r="A20" s="51" t="s">
        <v>343</v>
      </c>
      <c r="B20" s="49">
        <v>2050904</v>
      </c>
    </row>
    <row r="21" spans="1:2">
      <c r="A21" s="51" t="s">
        <v>356</v>
      </c>
      <c r="B21" s="49">
        <v>2050905</v>
      </c>
    </row>
    <row r="22" spans="1:2">
      <c r="A22" s="51" t="s">
        <v>357</v>
      </c>
      <c r="B22" s="49">
        <v>2050999</v>
      </c>
    </row>
    <row r="23" spans="1:2">
      <c r="A23" s="51" t="s">
        <v>361</v>
      </c>
      <c r="B23" s="49">
        <v>2060702</v>
      </c>
    </row>
    <row r="24" spans="1:2">
      <c r="A24" s="51" t="s">
        <v>415</v>
      </c>
      <c r="B24" s="49">
        <v>2080501</v>
      </c>
    </row>
    <row r="25" spans="1:2">
      <c r="A25" s="51" t="s">
        <v>344</v>
      </c>
      <c r="B25" s="49">
        <v>2080502</v>
      </c>
    </row>
    <row r="26" spans="1:2">
      <c r="A26" s="51" t="s">
        <v>345</v>
      </c>
      <c r="B26" s="49">
        <v>2080505</v>
      </c>
    </row>
    <row r="27" spans="1:2">
      <c r="A27" s="51" t="s">
        <v>346</v>
      </c>
      <c r="B27" s="49">
        <v>2080506</v>
      </c>
    </row>
    <row r="28" spans="1:2">
      <c r="A28" s="51" t="s">
        <v>347</v>
      </c>
      <c r="B28" s="49">
        <v>2080801</v>
      </c>
    </row>
    <row r="29" spans="1:2">
      <c r="A29" s="51" t="s">
        <v>416</v>
      </c>
      <c r="B29" s="49">
        <v>2101101</v>
      </c>
    </row>
    <row r="30" spans="1:2">
      <c r="A30" s="51" t="s">
        <v>348</v>
      </c>
      <c r="B30" s="49">
        <v>2101102</v>
      </c>
    </row>
    <row r="31" spans="1:2">
      <c r="A31" s="51" t="s">
        <v>349</v>
      </c>
      <c r="B31" s="49">
        <v>2101199</v>
      </c>
    </row>
    <row r="32" spans="1:2">
      <c r="A32" s="51" t="s">
        <v>366</v>
      </c>
      <c r="B32" s="49">
        <v>2120399</v>
      </c>
    </row>
    <row r="33" spans="1:2">
      <c r="A33" s="51" t="s">
        <v>350</v>
      </c>
      <c r="B33" s="49">
        <v>2210201</v>
      </c>
    </row>
    <row r="34" spans="1:2">
      <c r="A34" s="51" t="s">
        <v>351</v>
      </c>
      <c r="B34" s="49">
        <v>2210202</v>
      </c>
    </row>
    <row r="35" spans="1:2">
      <c r="A35" s="51" t="s">
        <v>352</v>
      </c>
      <c r="B35" s="49">
        <v>2210203</v>
      </c>
    </row>
    <row r="36" spans="1:2">
      <c r="A36" s="51" t="s">
        <v>417</v>
      </c>
      <c r="B36" s="49">
        <v>2296003</v>
      </c>
    </row>
    <row r="37" spans="1:2">
      <c r="A37" s="51" t="s">
        <v>418</v>
      </c>
      <c r="B37" s="49">
        <v>2340201</v>
      </c>
    </row>
    <row r="38" spans="1:2">
      <c r="A38" s="51" t="s">
        <v>363</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2021-09-01T02:40:50Z</cp:lastPrinted>
  <dcterms:created xsi:type="dcterms:W3CDTF">2021-08-26T09:47:38Z</dcterms:created>
  <dcterms:modified xsi:type="dcterms:W3CDTF">2021-09-01T05:32:19Z</dcterms:modified>
</cp:coreProperties>
</file>