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8710" windowHeight="14250" tabRatio="851" activeTab="5"/>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s="1"/>
  <c r="E1859" i="10"/>
  <c r="D1859" i="10"/>
  <c r="C1859" i="10" s="1"/>
  <c r="E1858" i="10"/>
  <c r="D1858" i="10" s="1"/>
  <c r="C1858" i="10" s="1"/>
  <c r="E1857" i="10"/>
  <c r="D1857" i="10"/>
  <c r="C1857" i="10" s="1"/>
  <c r="E1856" i="10"/>
  <c r="D1856" i="10" s="1"/>
  <c r="C1856" i="10"/>
  <c r="E1855" i="10"/>
  <c r="D1855" i="10"/>
  <c r="C1855" i="10" s="1"/>
  <c r="E1854" i="10"/>
  <c r="D1854" i="10" s="1"/>
  <c r="C1854" i="10" s="1"/>
  <c r="E1853" i="10"/>
  <c r="D1853" i="10"/>
  <c r="C1853" i="10" s="1"/>
  <c r="E1852" i="10"/>
  <c r="D1852" i="10" s="1"/>
  <c r="C1852" i="10" s="1"/>
  <c r="E1851" i="10"/>
  <c r="D1851" i="10"/>
  <c r="C1851" i="10" s="1"/>
  <c r="E1850" i="10"/>
  <c r="D1850" i="10" s="1"/>
  <c r="C1850" i="10" s="1"/>
  <c r="E1849" i="10"/>
  <c r="D1849" i="10"/>
  <c r="C1849" i="10" s="1"/>
  <c r="E1848" i="10"/>
  <c r="D1848" i="10" s="1"/>
  <c r="C1848" i="10"/>
  <c r="E1847" i="10"/>
  <c r="D1847" i="10"/>
  <c r="C1847" i="10" s="1"/>
  <c r="E1846" i="10"/>
  <c r="D1846" i="10" s="1"/>
  <c r="C1846" i="10" s="1"/>
  <c r="E1845" i="10"/>
  <c r="D1845" i="10"/>
  <c r="C1845" i="10" s="1"/>
  <c r="E1844" i="10"/>
  <c r="D1844" i="10" s="1"/>
  <c r="C1844" i="10" s="1"/>
  <c r="E1843" i="10"/>
  <c r="D1843" i="10"/>
  <c r="C1843" i="10" s="1"/>
  <c r="E1842" i="10"/>
  <c r="D1842" i="10" s="1"/>
  <c r="C1842" i="10" s="1"/>
  <c r="E1841" i="10"/>
  <c r="D1841" i="10"/>
  <c r="C1841" i="10" s="1"/>
  <c r="E1840" i="10"/>
  <c r="D1840" i="10" s="1"/>
  <c r="C1840" i="10"/>
  <c r="E1839" i="10"/>
  <c r="D1839" i="10"/>
  <c r="C1839" i="10" s="1"/>
  <c r="E1838" i="10"/>
  <c r="D1838" i="10" s="1"/>
  <c r="C1838" i="10" s="1"/>
  <c r="E1837" i="10"/>
  <c r="D1837" i="10"/>
  <c r="C1837" i="10" s="1"/>
  <c r="E1836" i="10"/>
  <c r="D1836" i="10" s="1"/>
  <c r="C1836" i="10" s="1"/>
  <c r="E1835" i="10"/>
  <c r="D1835" i="10"/>
  <c r="C1835" i="10" s="1"/>
  <c r="E1834" i="10"/>
  <c r="D1834" i="10" s="1"/>
  <c r="C1834" i="10" s="1"/>
  <c r="E1833" i="10"/>
  <c r="D1833" i="10"/>
  <c r="C1833" i="10" s="1"/>
  <c r="E1832" i="10"/>
  <c r="D1832" i="10" s="1"/>
  <c r="C1832" i="10"/>
  <c r="E1831" i="10"/>
  <c r="D1831" i="10"/>
  <c r="C1831" i="10" s="1"/>
  <c r="E1830" i="10"/>
  <c r="D1830" i="10" s="1"/>
  <c r="C1830" i="10" s="1"/>
  <c r="E1829" i="10"/>
  <c r="D1829" i="10"/>
  <c r="C1829" i="10" s="1"/>
  <c r="E1828" i="10"/>
  <c r="D1828" i="10" s="1"/>
  <c r="C1828" i="10" s="1"/>
  <c r="E1827" i="10"/>
  <c r="D1827" i="10"/>
  <c r="C1827" i="10" s="1"/>
  <c r="E1826" i="10"/>
  <c r="D1826" i="10" s="1"/>
  <c r="C1826" i="10" s="1"/>
  <c r="E1825" i="10"/>
  <c r="D1825" i="10"/>
  <c r="C1825" i="10" s="1"/>
  <c r="E1824" i="10"/>
  <c r="D1824" i="10" s="1"/>
  <c r="C1824" i="10"/>
  <c r="E1823" i="10"/>
  <c r="D1823" i="10"/>
  <c r="C1823" i="10" s="1"/>
  <c r="E1822" i="10"/>
  <c r="D1822" i="10" s="1"/>
  <c r="C1822" i="10" s="1"/>
  <c r="E1821" i="10"/>
  <c r="D1821" i="10"/>
  <c r="C1821" i="10" s="1"/>
  <c r="E1820" i="10"/>
  <c r="D1820" i="10" s="1"/>
  <c r="C1820" i="10" s="1"/>
  <c r="E1819" i="10"/>
  <c r="D1819" i="10"/>
  <c r="C1819" i="10" s="1"/>
  <c r="E1818" i="10"/>
  <c r="D1818" i="10" s="1"/>
  <c r="C1818" i="10" s="1"/>
  <c r="E1817" i="10"/>
  <c r="D1817" i="10"/>
  <c r="C1817" i="10" s="1"/>
  <c r="E1816" i="10"/>
  <c r="D1816" i="10" s="1"/>
  <c r="C1816" i="10"/>
  <c r="E1815" i="10"/>
  <c r="D1815" i="10"/>
  <c r="C1815" i="10" s="1"/>
  <c r="E1814" i="10"/>
  <c r="D1814" i="10" s="1"/>
  <c r="C1814" i="10" s="1"/>
  <c r="E1813" i="10"/>
  <c r="D1813" i="10"/>
  <c r="C1813" i="10" s="1"/>
  <c r="E1812" i="10"/>
  <c r="D1812" i="10" s="1"/>
  <c r="C1812" i="10"/>
  <c r="E1811" i="10"/>
  <c r="D1811" i="10"/>
  <c r="C1811" i="10" s="1"/>
  <c r="E1810" i="10"/>
  <c r="D1810" i="10" s="1"/>
  <c r="C1810" i="10" s="1"/>
  <c r="E1809" i="10"/>
  <c r="D1809" i="10"/>
  <c r="C1809" i="10" s="1"/>
  <c r="E1808" i="10"/>
  <c r="D1808" i="10" s="1"/>
  <c r="C1808" i="10"/>
  <c r="E1807" i="10"/>
  <c r="D1807" i="10"/>
  <c r="C1807" i="10" s="1"/>
  <c r="E1806" i="10"/>
  <c r="D1806" i="10" s="1"/>
  <c r="C1806" i="10" s="1"/>
  <c r="E1805" i="10"/>
  <c r="D1805" i="10"/>
  <c r="C1805" i="10" s="1"/>
  <c r="E1804" i="10"/>
  <c r="D1804" i="10" s="1"/>
  <c r="C1804" i="10" s="1"/>
  <c r="E1803" i="10"/>
  <c r="D1803" i="10"/>
  <c r="C1803" i="10" s="1"/>
  <c r="E1802" i="10"/>
  <c r="D1802" i="10" s="1"/>
  <c r="C1802" i="10" s="1"/>
  <c r="E1801" i="10"/>
  <c r="D1801" i="10"/>
  <c r="C1801" i="10" s="1"/>
  <c r="E1800" i="10"/>
  <c r="D1800" i="10" s="1"/>
  <c r="C1800" i="10"/>
  <c r="E1799" i="10"/>
  <c r="D1799" i="10"/>
  <c r="C1799" i="10" s="1"/>
  <c r="E1798" i="10"/>
  <c r="D1798" i="10" s="1"/>
  <c r="C1798" i="10" s="1"/>
  <c r="E1797" i="10"/>
  <c r="D1797" i="10"/>
  <c r="C1797" i="10" s="1"/>
  <c r="E1796" i="10"/>
  <c r="D1796" i="10" s="1"/>
  <c r="C1796" i="10"/>
  <c r="E1795" i="10"/>
  <c r="D1795" i="10"/>
  <c r="C1795" i="10" s="1"/>
  <c r="E1794" i="10"/>
  <c r="D1794" i="10" s="1"/>
  <c r="C1794" i="10" s="1"/>
  <c r="E1793" i="10"/>
  <c r="D1793" i="10"/>
  <c r="C1793" i="10" s="1"/>
  <c r="E1792" i="10"/>
  <c r="D1792" i="10" s="1"/>
  <c r="C1792" i="10" s="1"/>
  <c r="E1791" i="10"/>
  <c r="D1791" i="10"/>
  <c r="C1791" i="10" s="1"/>
  <c r="E1790" i="10"/>
  <c r="D1790" i="10" s="1"/>
  <c r="C1790" i="10" s="1"/>
  <c r="E1789" i="10"/>
  <c r="D1789" i="10"/>
  <c r="C1789" i="10" s="1"/>
  <c r="E1788" i="10"/>
  <c r="D1788" i="10" s="1"/>
  <c r="C1788" i="10" s="1"/>
  <c r="E1787" i="10"/>
  <c r="D1787" i="10"/>
  <c r="C1787" i="10" s="1"/>
  <c r="E1786" i="10"/>
  <c r="D1786" i="10" s="1"/>
  <c r="C1786" i="10" s="1"/>
  <c r="E1785" i="10"/>
  <c r="D1785" i="10"/>
  <c r="C1785" i="10" s="1"/>
  <c r="E1784" i="10"/>
  <c r="D1784" i="10" s="1"/>
  <c r="C1784" i="10"/>
  <c r="E1783" i="10"/>
  <c r="D1783" i="10"/>
  <c r="C1783" i="10" s="1"/>
  <c r="E1782" i="10"/>
  <c r="D1782" i="10" s="1"/>
  <c r="C1782" i="10" s="1"/>
  <c r="E1781" i="10"/>
  <c r="D1781" i="10"/>
  <c r="C1781" i="10" s="1"/>
  <c r="E1780" i="10"/>
  <c r="D1780" i="10" s="1"/>
  <c r="C1780" i="10"/>
  <c r="E1779" i="10"/>
  <c r="D1779" i="10"/>
  <c r="C1779" i="10" s="1"/>
  <c r="E1778" i="10"/>
  <c r="D1778" i="10" s="1"/>
  <c r="C1778" i="10" s="1"/>
  <c r="E1777" i="10"/>
  <c r="D1777" i="10"/>
  <c r="C1777" i="10" s="1"/>
  <c r="E1776" i="10"/>
  <c r="D1776" i="10" s="1"/>
  <c r="C1776" i="10" s="1"/>
  <c r="E1775" i="10"/>
  <c r="D1775" i="10"/>
  <c r="C1775" i="10" s="1"/>
  <c r="E1774" i="10"/>
  <c r="D1774" i="10" s="1"/>
  <c r="C1774" i="10" s="1"/>
  <c r="E1773" i="10"/>
  <c r="D1773" i="10"/>
  <c r="C1773" i="10" s="1"/>
  <c r="E1772" i="10"/>
  <c r="D1772" i="10" s="1"/>
  <c r="C1772" i="10" s="1"/>
  <c r="E1771" i="10"/>
  <c r="D1771" i="10"/>
  <c r="C1771" i="10" s="1"/>
  <c r="E1770" i="10"/>
  <c r="D1770" i="10" s="1"/>
  <c r="C1770" i="10" s="1"/>
  <c r="E1769" i="10"/>
  <c r="D1769" i="10"/>
  <c r="C1769" i="10" s="1"/>
  <c r="E1768" i="10"/>
  <c r="D1768" i="10" s="1"/>
  <c r="C1768" i="10"/>
  <c r="E1767" i="10"/>
  <c r="D1767" i="10"/>
  <c r="C1767" i="10" s="1"/>
  <c r="E1766" i="10"/>
  <c r="D1766" i="10" s="1"/>
  <c r="C1766" i="10" s="1"/>
  <c r="E1765" i="10"/>
  <c r="D1765" i="10"/>
  <c r="C1765" i="10" s="1"/>
  <c r="E1764" i="10"/>
  <c r="D1764" i="10" s="1"/>
  <c r="C1764" i="10"/>
  <c r="E1763" i="10"/>
  <c r="D1763" i="10"/>
  <c r="C1763" i="10" s="1"/>
  <c r="E1762" i="10"/>
  <c r="D1762" i="10" s="1"/>
  <c r="C1762" i="10" s="1"/>
  <c r="E1761" i="10"/>
  <c r="D1761" i="10"/>
  <c r="C1761" i="10" s="1"/>
  <c r="E1760" i="10"/>
  <c r="D1760" i="10" s="1"/>
  <c r="C1760" i="10" s="1"/>
  <c r="E1759" i="10"/>
  <c r="D1759" i="10"/>
  <c r="C1759" i="10" s="1"/>
  <c r="E1758" i="10"/>
  <c r="D1758" i="10" s="1"/>
  <c r="C1758" i="10" s="1"/>
  <c r="E1757" i="10"/>
  <c r="D1757" i="10"/>
  <c r="C1757" i="10" s="1"/>
  <c r="E1756" i="10"/>
  <c r="D1756" i="10" s="1"/>
  <c r="C1756" i="10" s="1"/>
  <c r="E1755" i="10"/>
  <c r="D1755" i="10"/>
  <c r="C1755" i="10" s="1"/>
  <c r="E1754" i="10"/>
  <c r="D1754" i="10" s="1"/>
  <c r="C1754" i="10" s="1"/>
  <c r="E1753" i="10"/>
  <c r="D1753" i="10"/>
  <c r="C1753" i="10" s="1"/>
  <c r="E1752" i="10"/>
  <c r="D1752" i="10" s="1"/>
  <c r="C1752" i="10"/>
  <c r="E1751" i="10"/>
  <c r="D1751" i="10"/>
  <c r="C1751" i="10" s="1"/>
  <c r="E1750" i="10"/>
  <c r="D1750" i="10" s="1"/>
  <c r="C1750" i="10" s="1"/>
  <c r="E1749" i="10"/>
  <c r="D1749" i="10"/>
  <c r="C1749" i="10" s="1"/>
  <c r="E1748" i="10"/>
  <c r="D1748" i="10" s="1"/>
  <c r="C1748" i="10"/>
  <c r="E1747" i="10"/>
  <c r="D1747" i="10"/>
  <c r="C1747" i="10" s="1"/>
  <c r="E1746" i="10"/>
  <c r="D1746" i="10" s="1"/>
  <c r="C1746" i="10" s="1"/>
  <c r="E1745" i="10"/>
  <c r="D1745" i="10"/>
  <c r="C1745" i="10" s="1"/>
  <c r="E1744" i="10"/>
  <c r="D1744" i="10" s="1"/>
  <c r="C1744" i="10" s="1"/>
  <c r="E1743" i="10"/>
  <c r="D1743" i="10"/>
  <c r="C1743" i="10" s="1"/>
  <c r="E1742" i="10"/>
  <c r="D1742" i="10" s="1"/>
  <c r="C1742" i="10" s="1"/>
  <c r="E1741" i="10"/>
  <c r="D1741" i="10"/>
  <c r="C1741" i="10" s="1"/>
  <c r="E1740" i="10"/>
  <c r="D1740" i="10" s="1"/>
  <c r="C1740" i="10" s="1"/>
  <c r="E1739" i="10"/>
  <c r="D1739" i="10"/>
  <c r="C1739" i="10" s="1"/>
  <c r="E1738" i="10"/>
  <c r="D1738" i="10" s="1"/>
  <c r="C1738" i="10" s="1"/>
  <c r="E1737" i="10"/>
  <c r="D1737" i="10"/>
  <c r="C1737" i="10" s="1"/>
  <c r="E1736" i="10"/>
  <c r="D1736" i="10" s="1"/>
  <c r="C1736" i="10"/>
  <c r="E1735" i="10"/>
  <c r="D1735" i="10"/>
  <c r="C1735" i="10" s="1"/>
  <c r="E1734" i="10"/>
  <c r="D1734" i="10" s="1"/>
  <c r="C1734" i="10" s="1"/>
  <c r="E1733" i="10"/>
  <c r="D1733" i="10"/>
  <c r="C1733" i="10" s="1"/>
  <c r="E1732" i="10"/>
  <c r="D1732" i="10" s="1"/>
  <c r="C1732" i="10"/>
  <c r="E1731" i="10"/>
  <c r="D1731" i="10"/>
  <c r="C1731" i="10" s="1"/>
  <c r="E1730" i="10"/>
  <c r="D1730" i="10" s="1"/>
  <c r="C1730" i="10" s="1"/>
  <c r="E1729" i="10"/>
  <c r="D1729" i="10"/>
  <c r="C1729" i="10" s="1"/>
  <c r="E1728" i="10"/>
  <c r="D1728" i="10" s="1"/>
  <c r="C1728" i="10" s="1"/>
  <c r="E1727" i="10"/>
  <c r="D1727" i="10"/>
  <c r="C1727" i="10" s="1"/>
  <c r="E1726" i="10"/>
  <c r="D1726" i="10" s="1"/>
  <c r="C1726" i="10" s="1"/>
  <c r="E1725" i="10"/>
  <c r="D1725" i="10"/>
  <c r="C1725" i="10" s="1"/>
  <c r="E1724" i="10"/>
  <c r="D1724" i="10" s="1"/>
  <c r="C1724" i="10" s="1"/>
  <c r="E1723" i="10"/>
  <c r="D1723" i="10"/>
  <c r="C1723" i="10" s="1"/>
  <c r="E1722" i="10"/>
  <c r="D1722" i="10" s="1"/>
  <c r="C1722" i="10" s="1"/>
  <c r="E1721" i="10"/>
  <c r="D1721" i="10"/>
  <c r="C1721" i="10" s="1"/>
  <c r="E1720" i="10"/>
  <c r="D1720" i="10" s="1"/>
  <c r="C1720" i="10"/>
  <c r="E1719" i="10"/>
  <c r="D1719" i="10"/>
  <c r="C1719" i="10" s="1"/>
  <c r="E1718" i="10"/>
  <c r="D1718" i="10" s="1"/>
  <c r="C1718" i="10" s="1"/>
  <c r="E1717" i="10"/>
  <c r="D1717" i="10"/>
  <c r="C1717" i="10" s="1"/>
  <c r="E1716" i="10"/>
  <c r="D1716" i="10" s="1"/>
  <c r="C1716" i="10" s="1"/>
  <c r="E1715" i="10"/>
  <c r="D1715" i="10"/>
  <c r="C1715" i="10" s="1"/>
  <c r="E1714" i="10"/>
  <c r="D1714" i="10" s="1"/>
  <c r="C1714" i="10" s="1"/>
  <c r="E1713" i="10"/>
  <c r="D1713" i="10"/>
  <c r="C1713" i="10" s="1"/>
  <c r="E1712" i="10"/>
  <c r="D1712" i="10" s="1"/>
  <c r="C1712" i="10"/>
  <c r="E1711" i="10"/>
  <c r="D1711" i="10"/>
  <c r="C1711" i="10" s="1"/>
  <c r="E1710" i="10"/>
  <c r="D1710" i="10" s="1"/>
  <c r="C1710" i="10" s="1"/>
  <c r="E1709" i="10"/>
  <c r="D1709" i="10"/>
  <c r="C1709" i="10" s="1"/>
  <c r="E1708" i="10"/>
  <c r="D1708" i="10" s="1"/>
  <c r="C1708" i="10" s="1"/>
  <c r="E1707" i="10"/>
  <c r="D1707" i="10"/>
  <c r="C1707" i="10" s="1"/>
  <c r="E1706" i="10"/>
  <c r="D1706" i="10" s="1"/>
  <c r="C1706" i="10" s="1"/>
  <c r="E1705" i="10"/>
  <c r="D1705" i="10"/>
  <c r="C1705" i="10" s="1"/>
  <c r="E1704" i="10"/>
  <c r="D1704" i="10" s="1"/>
  <c r="C1704" i="10" s="1"/>
  <c r="E1703" i="10"/>
  <c r="D1703" i="10"/>
  <c r="C1703" i="10" s="1"/>
  <c r="E1702" i="10"/>
  <c r="D1702" i="10" s="1"/>
  <c r="C1702" i="10" s="1"/>
  <c r="E1701" i="10"/>
  <c r="D1701" i="10"/>
  <c r="C1701" i="10" s="1"/>
  <c r="E1700" i="10"/>
  <c r="D1700" i="10" s="1"/>
  <c r="C1700" i="10" s="1"/>
  <c r="E1699" i="10"/>
  <c r="D1699" i="10"/>
  <c r="C1699" i="10" s="1"/>
  <c r="E1698" i="10"/>
  <c r="D1698" i="10" s="1"/>
  <c r="C1698" i="10"/>
  <c r="E1697" i="10"/>
  <c r="D1697" i="10" s="1"/>
  <c r="C1697" i="10" s="1"/>
  <c r="E1696" i="10"/>
  <c r="D1696" i="10"/>
  <c r="C1696" i="10" s="1"/>
  <c r="E1695" i="10"/>
  <c r="D1695" i="10"/>
  <c r="C1695" i="10"/>
  <c r="E1694" i="10"/>
  <c r="D1694" i="10" s="1"/>
  <c r="C1694" i="10" s="1"/>
  <c r="E1693" i="10"/>
  <c r="D1693" i="10"/>
  <c r="C1693" i="10" s="1"/>
  <c r="E1692" i="10"/>
  <c r="D1692" i="10" s="1"/>
  <c r="C1692" i="10" s="1"/>
  <c r="E1691" i="10"/>
  <c r="D1691" i="10"/>
  <c r="C1691" i="10" s="1"/>
  <c r="E1690" i="10"/>
  <c r="D1690" i="10" s="1"/>
  <c r="C1690" i="10"/>
  <c r="E1689" i="10"/>
  <c r="D1689" i="10" s="1"/>
  <c r="C1689" i="10" s="1"/>
  <c r="E1688" i="10"/>
  <c r="D1688" i="10" s="1"/>
  <c r="C1688" i="10" s="1"/>
  <c r="E1687" i="10"/>
  <c r="D1687" i="10"/>
  <c r="C1687" i="10" s="1"/>
  <c r="E1686" i="10"/>
  <c r="D1686" i="10"/>
  <c r="C1686" i="10"/>
  <c r="E1685" i="10"/>
  <c r="D1685" i="10" s="1"/>
  <c r="C1685" i="10" s="1"/>
  <c r="E1684" i="10"/>
  <c r="D1684" i="10" s="1"/>
  <c r="C1684" i="10" s="1"/>
  <c r="E1683" i="10"/>
  <c r="D1683" i="10"/>
  <c r="C1683" i="10" s="1"/>
  <c r="E1682" i="10"/>
  <c r="D1682" i="10"/>
  <c r="C1682" i="10"/>
  <c r="E1681" i="10"/>
  <c r="D1681" i="10" s="1"/>
  <c r="C1681" i="10" s="1"/>
  <c r="E1680" i="10"/>
  <c r="D1680" i="10" s="1"/>
  <c r="C1680" i="10" s="1"/>
  <c r="E1679" i="10"/>
  <c r="D1679" i="10"/>
  <c r="C1679" i="10" s="1"/>
  <c r="E1678" i="10"/>
  <c r="D1678" i="10"/>
  <c r="C1678" i="10"/>
  <c r="E1677" i="10"/>
  <c r="D1677" i="10" s="1"/>
  <c r="C1677" i="10" s="1"/>
  <c r="E1676" i="10"/>
  <c r="D1676" i="10" s="1"/>
  <c r="C1676" i="10" s="1"/>
  <c r="E1675" i="10"/>
  <c r="D1675" i="10"/>
  <c r="C1675" i="10" s="1"/>
  <c r="E1674" i="10"/>
  <c r="D1674" i="10"/>
  <c r="C1674" i="10"/>
  <c r="E1673" i="10"/>
  <c r="D1673" i="10" s="1"/>
  <c r="C1673" i="10" s="1"/>
  <c r="E1672" i="10"/>
  <c r="D1672" i="10" s="1"/>
  <c r="C1672" i="10" s="1"/>
  <c r="E1671" i="10"/>
  <c r="D1671" i="10"/>
  <c r="C1671" i="10" s="1"/>
  <c r="E1670" i="10"/>
  <c r="D1670" i="10"/>
  <c r="C1670" i="10"/>
  <c r="E1669" i="10"/>
  <c r="D1669" i="10" s="1"/>
  <c r="C1669" i="10" s="1"/>
  <c r="E1668" i="10"/>
  <c r="D1668" i="10" s="1"/>
  <c r="C1668" i="10" s="1"/>
  <c r="E1667" i="10"/>
  <c r="D1667" i="10"/>
  <c r="C1667" i="10" s="1"/>
  <c r="E1666" i="10"/>
  <c r="D1666" i="10"/>
  <c r="C1666" i="10"/>
  <c r="E1665" i="10"/>
  <c r="D1665" i="10" s="1"/>
  <c r="C1665" i="10" s="1"/>
  <c r="E1664" i="10"/>
  <c r="D1664" i="10" s="1"/>
  <c r="C1664" i="10" s="1"/>
  <c r="E1663" i="10"/>
  <c r="D1663" i="10"/>
  <c r="C1663" i="10" s="1"/>
  <c r="E1662" i="10"/>
  <c r="D1662" i="10"/>
  <c r="C1662" i="10"/>
  <c r="E1661" i="10"/>
  <c r="D1661" i="10" s="1"/>
  <c r="C1661" i="10" s="1"/>
  <c r="E1660" i="10"/>
  <c r="D1660" i="10" s="1"/>
  <c r="C1660" i="10" s="1"/>
  <c r="E1659" i="10"/>
  <c r="D1659" i="10"/>
  <c r="C1659" i="10" s="1"/>
  <c r="E1658" i="10"/>
  <c r="D1658" i="10"/>
  <c r="C1658" i="10"/>
  <c r="E1657" i="10"/>
  <c r="D1657" i="10" s="1"/>
  <c r="C1657" i="10" s="1"/>
  <c r="E1656" i="10"/>
  <c r="D1656" i="10" s="1"/>
  <c r="C1656" i="10" s="1"/>
  <c r="E1655" i="10"/>
  <c r="D1655" i="10"/>
  <c r="C1655" i="10" s="1"/>
  <c r="E1654" i="10"/>
  <c r="D1654" i="10"/>
  <c r="C1654" i="10"/>
  <c r="E1653" i="10"/>
  <c r="D1653" i="10" s="1"/>
  <c r="C1653" i="10" s="1"/>
  <c r="E1652" i="10"/>
  <c r="D1652" i="10" s="1"/>
  <c r="C1652" i="10" s="1"/>
  <c r="E1651" i="10"/>
  <c r="D1651" i="10"/>
  <c r="C1651" i="10" s="1"/>
  <c r="E1650" i="10"/>
  <c r="D1650" i="10"/>
  <c r="C1650" i="10"/>
  <c r="E1649" i="10"/>
  <c r="D1649" i="10" s="1"/>
  <c r="C1649" i="10" s="1"/>
  <c r="E1648" i="10"/>
  <c r="D1648" i="10" s="1"/>
  <c r="C1648" i="10" s="1"/>
  <c r="E1647" i="10"/>
  <c r="D1647" i="10"/>
  <c r="C1647" i="10" s="1"/>
  <c r="E1646" i="10"/>
  <c r="D1646" i="10"/>
  <c r="C1646" i="10"/>
  <c r="E1645" i="10"/>
  <c r="D1645" i="10" s="1"/>
  <c r="C1645" i="10" s="1"/>
  <c r="E1644" i="10"/>
  <c r="D1644" i="10" s="1"/>
  <c r="C1644" i="10" s="1"/>
  <c r="E1643" i="10"/>
  <c r="D1643" i="10"/>
  <c r="C1643" i="10" s="1"/>
  <c r="E1642" i="10"/>
  <c r="D1642" i="10"/>
  <c r="C1642" i="10"/>
  <c r="E1641" i="10"/>
  <c r="D1641" i="10" s="1"/>
  <c r="C1641" i="10" s="1"/>
  <c r="E1640" i="10"/>
  <c r="D1640" i="10" s="1"/>
  <c r="C1640" i="10" s="1"/>
  <c r="E1639" i="10"/>
  <c r="D1639" i="10"/>
  <c r="C1639" i="10" s="1"/>
  <c r="E1638" i="10"/>
  <c r="D1638" i="10" s="1"/>
  <c r="C1638" i="10" s="1"/>
  <c r="E1637" i="10"/>
  <c r="D1637" i="10" s="1"/>
  <c r="C1637" i="10" s="1"/>
  <c r="E1636" i="10"/>
  <c r="D1636" i="10" s="1"/>
  <c r="C1636" i="10" s="1"/>
  <c r="E1635" i="10"/>
  <c r="D1635" i="10"/>
  <c r="C1635" i="10" s="1"/>
  <c r="E1634" i="10"/>
  <c r="D1634" i="10" s="1"/>
  <c r="C1634" i="10" s="1"/>
  <c r="E1633" i="10"/>
  <c r="D1633" i="10" s="1"/>
  <c r="C1633" i="10" s="1"/>
  <c r="E1632" i="10"/>
  <c r="D1632" i="10" s="1"/>
  <c r="C1632" i="10" s="1"/>
  <c r="E1631" i="10"/>
  <c r="D1631" i="10"/>
  <c r="C1631" i="10" s="1"/>
  <c r="E1630" i="10"/>
  <c r="D1630" i="10"/>
  <c r="C1630" i="10"/>
  <c r="E1629" i="10"/>
  <c r="D1629" i="10" s="1"/>
  <c r="C1629" i="10" s="1"/>
  <c r="E1628" i="10"/>
  <c r="D1628" i="10" s="1"/>
  <c r="C1628" i="10" s="1"/>
  <c r="E1627" i="10"/>
  <c r="D1627" i="10"/>
  <c r="C1627" i="10" s="1"/>
  <c r="E1626" i="10"/>
  <c r="D1626" i="10"/>
  <c r="C1626" i="10"/>
  <c r="E1625" i="10"/>
  <c r="D1625" i="10" s="1"/>
  <c r="C1625" i="10" s="1"/>
  <c r="E1624" i="10"/>
  <c r="D1624" i="10" s="1"/>
  <c r="C1624" i="10" s="1"/>
  <c r="E1623" i="10"/>
  <c r="D1623" i="10"/>
  <c r="C1623" i="10" s="1"/>
  <c r="E1622" i="10"/>
  <c r="D1622" i="10"/>
  <c r="C1622" i="10"/>
  <c r="E1621" i="10"/>
  <c r="D1621" i="10" s="1"/>
  <c r="C1621" i="10" s="1"/>
  <c r="E1620" i="10"/>
  <c r="D1620" i="10" s="1"/>
  <c r="C1620" i="10" s="1"/>
  <c r="E1619" i="10"/>
  <c r="D1619" i="10"/>
  <c r="C1619" i="10" s="1"/>
  <c r="E1618" i="10"/>
  <c r="D1618" i="10"/>
  <c r="C1618" i="10"/>
  <c r="E1617" i="10"/>
  <c r="D1617" i="10" s="1"/>
  <c r="C1617" i="10" s="1"/>
  <c r="E1616" i="10"/>
  <c r="D1616" i="10" s="1"/>
  <c r="C1616" i="10" s="1"/>
  <c r="E1615" i="10"/>
  <c r="D1615" i="10"/>
  <c r="C1615" i="10" s="1"/>
  <c r="E1614" i="10"/>
  <c r="D1614" i="10"/>
  <c r="C1614" i="10"/>
  <c r="E1613" i="10"/>
  <c r="D1613" i="10" s="1"/>
  <c r="C1613" i="10" s="1"/>
  <c r="E1612" i="10"/>
  <c r="D1612" i="10" s="1"/>
  <c r="C1612" i="10" s="1"/>
  <c r="E1611" i="10"/>
  <c r="D1611" i="10"/>
  <c r="C1611" i="10" s="1"/>
  <c r="E1610" i="10"/>
  <c r="D1610" i="10"/>
  <c r="C1610" i="10"/>
  <c r="E1609" i="10"/>
  <c r="D1609" i="10" s="1"/>
  <c r="C1609" i="10" s="1"/>
  <c r="E1608" i="10"/>
  <c r="D1608" i="10" s="1"/>
  <c r="C1608" i="10" s="1"/>
  <c r="E1607" i="10"/>
  <c r="D1607" i="10"/>
  <c r="C1607" i="10" s="1"/>
  <c r="E1606" i="10"/>
  <c r="D1606" i="10"/>
  <c r="C1606" i="10"/>
  <c r="E1605" i="10"/>
  <c r="D1605" i="10" s="1"/>
  <c r="C1605" i="10" s="1"/>
  <c r="E1604" i="10"/>
  <c r="D1604" i="10" s="1"/>
  <c r="C1604" i="10" s="1"/>
  <c r="E1603" i="10"/>
  <c r="D1603" i="10"/>
  <c r="C1603" i="10" s="1"/>
  <c r="E1602" i="10"/>
  <c r="D1602" i="10"/>
  <c r="C1602" i="10"/>
  <c r="E1601" i="10"/>
  <c r="D1601" i="10" s="1"/>
  <c r="C1601" i="10" s="1"/>
  <c r="E1600" i="10"/>
  <c r="D1600" i="10" s="1"/>
  <c r="C1600" i="10" s="1"/>
  <c r="E1599" i="10"/>
  <c r="D1599" i="10"/>
  <c r="C1599" i="10" s="1"/>
  <c r="E1598" i="10"/>
  <c r="D1598" i="10"/>
  <c r="C1598" i="10"/>
  <c r="E1597" i="10"/>
  <c r="D1597" i="10" s="1"/>
  <c r="C1597" i="10" s="1"/>
  <c r="E1596" i="10"/>
  <c r="D1596" i="10" s="1"/>
  <c r="C1596" i="10" s="1"/>
  <c r="E1595" i="10"/>
  <c r="D1595" i="10"/>
  <c r="C1595" i="10" s="1"/>
  <c r="E1594" i="10"/>
  <c r="D1594" i="10"/>
  <c r="C1594" i="10"/>
  <c r="E1593" i="10"/>
  <c r="D1593" i="10" s="1"/>
  <c r="C1593" i="10" s="1"/>
  <c r="E1592" i="10"/>
  <c r="D1592" i="10" s="1"/>
  <c r="C1592" i="10" s="1"/>
  <c r="E1591" i="10"/>
  <c r="D1591" i="10"/>
  <c r="C1591" i="10" s="1"/>
  <c r="E1590" i="10"/>
  <c r="D1590" i="10"/>
  <c r="C1590" i="10"/>
  <c r="E1589" i="10"/>
  <c r="D1589" i="10" s="1"/>
  <c r="C1589" i="10" s="1"/>
  <c r="E1588" i="10"/>
  <c r="D1588" i="10" s="1"/>
  <c r="C1588" i="10" s="1"/>
  <c r="E1587" i="10"/>
  <c r="D1587" i="10"/>
  <c r="C1587" i="10" s="1"/>
  <c r="E1586" i="10"/>
  <c r="D1586" i="10"/>
  <c r="C1586" i="10"/>
  <c r="E1585" i="10"/>
  <c r="D1585" i="10" s="1"/>
  <c r="C1585" i="10" s="1"/>
  <c r="E1584" i="10"/>
  <c r="D1584" i="10" s="1"/>
  <c r="C1584" i="10" s="1"/>
  <c r="E1583" i="10"/>
  <c r="D1583" i="10"/>
  <c r="C1583" i="10" s="1"/>
  <c r="E1582" i="10"/>
  <c r="D1582" i="10"/>
  <c r="C1582" i="10"/>
  <c r="E1581" i="10"/>
  <c r="D1581" i="10" s="1"/>
  <c r="C1581" i="10" s="1"/>
  <c r="E1580" i="10"/>
  <c r="D1580" i="10" s="1"/>
  <c r="C1580" i="10" s="1"/>
  <c r="E1579" i="10"/>
  <c r="D1579" i="10"/>
  <c r="C1579" i="10" s="1"/>
  <c r="E1578" i="10"/>
  <c r="D1578" i="10"/>
  <c r="C1578" i="10"/>
  <c r="E1577" i="10"/>
  <c r="D1577" i="10" s="1"/>
  <c r="C1577" i="10" s="1"/>
  <c r="E1576" i="10"/>
  <c r="D1576" i="10" s="1"/>
  <c r="C1576" i="10" s="1"/>
  <c r="E1575" i="10"/>
  <c r="D1575" i="10"/>
  <c r="C1575" i="10" s="1"/>
  <c r="E1574" i="10"/>
  <c r="D1574" i="10"/>
  <c r="C1574" i="10"/>
  <c r="E1573" i="10"/>
  <c r="D1573" i="10" s="1"/>
  <c r="C1573" i="10" s="1"/>
  <c r="E1572" i="10"/>
  <c r="D1572" i="10" s="1"/>
  <c r="C1572" i="10" s="1"/>
  <c r="E1571" i="10"/>
  <c r="D1571" i="10"/>
  <c r="C1571" i="10" s="1"/>
  <c r="E1570" i="10"/>
  <c r="D1570" i="10"/>
  <c r="C1570" i="10"/>
  <c r="E1569" i="10"/>
  <c r="D1569" i="10" s="1"/>
  <c r="C1569" i="10" s="1"/>
  <c r="E1568" i="10"/>
  <c r="D1568" i="10" s="1"/>
  <c r="C1568" i="10" s="1"/>
  <c r="E1567" i="10"/>
  <c r="D1567" i="10"/>
  <c r="C1567" i="10" s="1"/>
  <c r="E1566" i="10"/>
  <c r="D1566" i="10"/>
  <c r="C1566" i="10"/>
  <c r="E1565" i="10"/>
  <c r="D1565" i="10" s="1"/>
  <c r="C1565" i="10" s="1"/>
  <c r="E1564" i="10"/>
  <c r="D1564" i="10" s="1"/>
  <c r="C1564" i="10" s="1"/>
  <c r="E1563" i="10"/>
  <c r="D1563" i="10"/>
  <c r="C1563" i="10"/>
  <c r="E1562" i="10"/>
  <c r="D1562" i="10"/>
  <c r="C1562" i="10" s="1"/>
  <c r="E1561" i="10"/>
  <c r="D1561" i="10" s="1"/>
  <c r="C1561" i="10" s="1"/>
  <c r="E1560" i="10"/>
  <c r="D1560" i="10" s="1"/>
  <c r="C1560" i="10" s="1"/>
  <c r="E1559" i="10"/>
  <c r="D1559" i="10" s="1"/>
  <c r="C1559" i="10" s="1"/>
  <c r="E1558" i="10"/>
  <c r="D1558" i="10"/>
  <c r="C1558" i="10" s="1"/>
  <c r="E1557" i="10"/>
  <c r="D1557" i="10" s="1"/>
  <c r="C1557" i="10" s="1"/>
  <c r="E1556" i="10"/>
  <c r="D1556" i="10" s="1"/>
  <c r="C1556" i="10" s="1"/>
  <c r="E1555" i="10"/>
  <c r="D1555" i="10" s="1"/>
  <c r="C1555" i="10" s="1"/>
  <c r="E1554" i="10"/>
  <c r="D1554" i="10"/>
  <c r="C1554" i="10" s="1"/>
  <c r="E1553" i="10"/>
  <c r="D1553" i="10" s="1"/>
  <c r="C1553" i="10" s="1"/>
  <c r="E1552" i="10"/>
  <c r="D1552" i="10" s="1"/>
  <c r="C1552" i="10" s="1"/>
  <c r="E1551" i="10"/>
  <c r="D1551" i="10"/>
  <c r="C1551" i="10" s="1"/>
  <c r="E1550" i="10"/>
  <c r="D1550" i="10" s="1"/>
  <c r="C1550" i="10" s="1"/>
  <c r="E1549" i="10"/>
  <c r="D1549" i="10"/>
  <c r="C1549" i="10" s="1"/>
  <c r="E1548" i="10"/>
  <c r="D1548" i="10" s="1"/>
  <c r="C1548" i="10" s="1"/>
  <c r="E1547" i="10"/>
  <c r="D1547" i="10"/>
  <c r="C1547" i="10" s="1"/>
  <c r="E1546" i="10"/>
  <c r="D1546" i="10" s="1"/>
  <c r="C1546" i="10" s="1"/>
  <c r="E1545" i="10"/>
  <c r="D1545" i="10"/>
  <c r="C1545" i="10" s="1"/>
  <c r="E1544" i="10"/>
  <c r="D1544" i="10" s="1"/>
  <c r="C1544" i="10" s="1"/>
  <c r="E1543" i="10"/>
  <c r="D1543" i="10"/>
  <c r="C1543" i="10" s="1"/>
  <c r="E1542" i="10"/>
  <c r="D1542" i="10" s="1"/>
  <c r="C1542" i="10" s="1"/>
  <c r="E1541" i="10"/>
  <c r="D1541" i="10"/>
  <c r="C1541" i="10" s="1"/>
  <c r="E1540" i="10"/>
  <c r="D1540" i="10" s="1"/>
  <c r="C1540" i="10" s="1"/>
  <c r="E1539" i="10"/>
  <c r="D1539" i="10"/>
  <c r="C1539" i="10" s="1"/>
  <c r="E1538" i="10"/>
  <c r="D1538" i="10" s="1"/>
  <c r="C1538" i="10" s="1"/>
  <c r="E1537" i="10"/>
  <c r="D1537" i="10"/>
  <c r="C1537" i="10" s="1"/>
  <c r="E1536" i="10"/>
  <c r="D1536" i="10" s="1"/>
  <c r="C1536" i="10" s="1"/>
  <c r="E1535" i="10"/>
  <c r="D1535" i="10"/>
  <c r="C1535" i="10" s="1"/>
  <c r="E1534" i="10"/>
  <c r="D1534" i="10" s="1"/>
  <c r="C1534" i="10" s="1"/>
  <c r="E1533" i="10"/>
  <c r="D1533" i="10"/>
  <c r="C1533" i="10" s="1"/>
  <c r="E1532" i="10"/>
  <c r="D1532" i="10" s="1"/>
  <c r="C1532" i="10" s="1"/>
  <c r="E1531" i="10"/>
  <c r="D1531" i="10"/>
  <c r="C1531" i="10" s="1"/>
  <c r="E1530" i="10"/>
  <c r="D1530" i="10" s="1"/>
  <c r="C1530" i="10" s="1"/>
  <c r="E1529" i="10"/>
  <c r="D1529" i="10"/>
  <c r="C1529" i="10" s="1"/>
  <c r="E1528" i="10"/>
  <c r="D1528" i="10" s="1"/>
  <c r="C1528" i="10" s="1"/>
  <c r="E1527" i="10"/>
  <c r="D1527" i="10"/>
  <c r="C1527" i="10" s="1"/>
  <c r="E1526" i="10"/>
  <c r="D1526" i="10" s="1"/>
  <c r="C1526" i="10" s="1"/>
  <c r="E1525" i="10"/>
  <c r="D1525" i="10"/>
  <c r="C1525" i="10" s="1"/>
  <c r="E1524" i="10"/>
  <c r="D1524" i="10" s="1"/>
  <c r="C1524" i="10" s="1"/>
  <c r="E1523" i="10"/>
  <c r="D1523" i="10"/>
  <c r="C1523" i="10" s="1"/>
  <c r="E1522" i="10"/>
  <c r="D1522" i="10" s="1"/>
  <c r="C1522" i="10" s="1"/>
  <c r="E1521" i="10"/>
  <c r="D1521" i="10"/>
  <c r="C1521" i="10" s="1"/>
  <c r="E1520" i="10"/>
  <c r="D1520" i="10" s="1"/>
  <c r="C1520" i="10" s="1"/>
  <c r="E1519" i="10"/>
  <c r="D1519" i="10"/>
  <c r="C1519" i="10" s="1"/>
  <c r="E1518" i="10"/>
  <c r="D1518" i="10" s="1"/>
  <c r="C1518" i="10" s="1"/>
  <c r="E1517" i="10"/>
  <c r="D1517" i="10"/>
  <c r="C1517" i="10" s="1"/>
  <c r="E1516" i="10"/>
  <c r="D1516" i="10" s="1"/>
  <c r="C1516" i="10" s="1"/>
  <c r="E1515" i="10"/>
  <c r="D1515" i="10"/>
  <c r="C1515" i="10" s="1"/>
  <c r="E1514" i="10"/>
  <c r="D1514" i="10" s="1"/>
  <c r="C1514" i="10" s="1"/>
  <c r="E1513" i="10"/>
  <c r="D1513" i="10"/>
  <c r="C1513" i="10" s="1"/>
  <c r="E1512" i="10"/>
  <c r="D1512" i="10" s="1"/>
  <c r="C1512" i="10" s="1"/>
  <c r="E1511" i="10"/>
  <c r="D1511" i="10"/>
  <c r="C1511" i="10" s="1"/>
  <c r="E1510" i="10"/>
  <c r="D1510" i="10" s="1"/>
  <c r="C1510" i="10" s="1"/>
  <c r="E1509" i="10"/>
  <c r="D1509" i="10"/>
  <c r="C1509" i="10" s="1"/>
  <c r="E1508" i="10"/>
  <c r="D1508" i="10" s="1"/>
  <c r="C1508" i="10" s="1"/>
  <c r="E1507" i="10"/>
  <c r="D1507" i="10"/>
  <c r="C1507" i="10" s="1"/>
  <c r="E1506" i="10"/>
  <c r="D1506" i="10" s="1"/>
  <c r="C1506" i="10" s="1"/>
  <c r="E1505" i="10"/>
  <c r="D1505" i="10"/>
  <c r="C1505" i="10" s="1"/>
  <c r="E1504" i="10"/>
  <c r="D1504" i="10" s="1"/>
  <c r="C1504" i="10" s="1"/>
  <c r="E1503" i="10"/>
  <c r="D1503" i="10"/>
  <c r="C1503" i="10" s="1"/>
  <c r="E1502" i="10"/>
  <c r="D1502" i="10" s="1"/>
  <c r="C1502" i="10" s="1"/>
  <c r="E1501" i="10"/>
  <c r="D1501" i="10"/>
  <c r="C1501" i="10" s="1"/>
  <c r="E1500" i="10"/>
  <c r="D1500" i="10" s="1"/>
  <c r="C1500" i="10" s="1"/>
  <c r="E1499" i="10"/>
  <c r="D1499" i="10"/>
  <c r="C1499" i="10" s="1"/>
  <c r="E1498" i="10"/>
  <c r="D1498" i="10" s="1"/>
  <c r="C1498" i="10" s="1"/>
  <c r="E1497" i="10"/>
  <c r="D1497" i="10"/>
  <c r="C1497" i="10" s="1"/>
  <c r="E1496" i="10"/>
  <c r="D1496" i="10" s="1"/>
  <c r="C1496" i="10" s="1"/>
  <c r="E1495" i="10"/>
  <c r="D1495" i="10"/>
  <c r="C1495" i="10" s="1"/>
  <c r="E1494" i="10"/>
  <c r="D1494" i="10" s="1"/>
  <c r="C1494" i="10" s="1"/>
  <c r="E1493" i="10"/>
  <c r="D1493" i="10"/>
  <c r="C1493" i="10" s="1"/>
  <c r="E1492" i="10"/>
  <c r="D1492" i="10" s="1"/>
  <c r="C1492" i="10" s="1"/>
  <c r="E1491" i="10"/>
  <c r="D1491" i="10"/>
  <c r="C1491" i="10" s="1"/>
  <c r="E1490" i="10"/>
  <c r="D1490" i="10" s="1"/>
  <c r="C1490" i="10" s="1"/>
  <c r="E1489" i="10"/>
  <c r="D1489" i="10"/>
  <c r="C1489" i="10" s="1"/>
  <c r="E1488" i="10"/>
  <c r="D1488" i="10" s="1"/>
  <c r="C1488" i="10" s="1"/>
  <c r="E1487" i="10"/>
  <c r="D1487" i="10"/>
  <c r="C1487" i="10" s="1"/>
  <c r="E1486" i="10"/>
  <c r="D1486" i="10" s="1"/>
  <c r="C1486" i="10" s="1"/>
  <c r="E1485" i="10"/>
  <c r="D1485" i="10"/>
  <c r="C1485" i="10" s="1"/>
  <c r="E1484" i="10"/>
  <c r="D1484" i="10" s="1"/>
  <c r="C1484" i="10" s="1"/>
  <c r="E1483" i="10"/>
  <c r="D1483" i="10"/>
  <c r="C1483" i="10" s="1"/>
  <c r="E1482" i="10"/>
  <c r="D1482" i="10" s="1"/>
  <c r="C1482" i="10" s="1"/>
  <c r="E1481" i="10"/>
  <c r="D1481" i="10"/>
  <c r="C1481" i="10" s="1"/>
  <c r="E1480" i="10"/>
  <c r="D1480" i="10" s="1"/>
  <c r="C1480" i="10" s="1"/>
  <c r="E1479" i="10"/>
  <c r="D1479" i="10"/>
  <c r="C1479" i="10" s="1"/>
  <c r="E1478" i="10"/>
  <c r="D1478" i="10" s="1"/>
  <c r="C1478" i="10" s="1"/>
  <c r="E1477" i="10"/>
  <c r="D1477" i="10"/>
  <c r="C1477" i="10" s="1"/>
  <c r="E1476" i="10"/>
  <c r="D1476" i="10" s="1"/>
  <c r="C1476" i="10" s="1"/>
  <c r="E1475" i="10"/>
  <c r="D1475" i="10"/>
  <c r="C1475" i="10" s="1"/>
  <c r="E1474" i="10"/>
  <c r="D1474" i="10" s="1"/>
  <c r="C1474" i="10" s="1"/>
  <c r="E1473" i="10"/>
  <c r="D1473" i="10"/>
  <c r="C1473" i="10" s="1"/>
  <c r="E1472" i="10"/>
  <c r="D1472" i="10" s="1"/>
  <c r="C1472" i="10" s="1"/>
  <c r="E1471" i="10"/>
  <c r="D1471" i="10"/>
  <c r="C1471" i="10" s="1"/>
  <c r="E1470" i="10"/>
  <c r="D1470" i="10" s="1"/>
  <c r="C1470" i="10" s="1"/>
  <c r="E1469" i="10"/>
  <c r="D1469" i="10"/>
  <c r="C1469" i="10" s="1"/>
  <c r="E1468" i="10"/>
  <c r="D1468" i="10" s="1"/>
  <c r="C1468" i="10" s="1"/>
  <c r="E1467" i="10"/>
  <c r="D1467" i="10"/>
  <c r="C1467" i="10" s="1"/>
  <c r="E1466" i="10"/>
  <c r="D1466" i="10" s="1"/>
  <c r="C1466" i="10" s="1"/>
  <c r="E1465" i="10"/>
  <c r="D1465" i="10"/>
  <c r="C1465" i="10" s="1"/>
  <c r="E1464" i="10"/>
  <c r="D1464" i="10" s="1"/>
  <c r="C1464" i="10" s="1"/>
  <c r="E1463" i="10"/>
  <c r="D1463" i="10"/>
  <c r="C1463" i="10" s="1"/>
  <c r="E1462" i="10"/>
  <c r="D1462" i="10" s="1"/>
  <c r="C1462" i="10" s="1"/>
  <c r="E1461" i="10"/>
  <c r="D1461" i="10"/>
  <c r="C1461" i="10" s="1"/>
  <c r="E1460" i="10"/>
  <c r="D1460" i="10" s="1"/>
  <c r="C1460" i="10" s="1"/>
  <c r="E1459" i="10"/>
  <c r="D1459" i="10"/>
  <c r="C1459" i="10" s="1"/>
  <c r="E1458" i="10"/>
  <c r="D1458" i="10" s="1"/>
  <c r="C1458" i="10" s="1"/>
  <c r="E1457" i="10"/>
  <c r="D1457" i="10"/>
  <c r="C1457" i="10" s="1"/>
  <c r="E1456" i="10"/>
  <c r="D1456" i="10" s="1"/>
  <c r="C1456" i="10" s="1"/>
  <c r="E1455" i="10"/>
  <c r="D1455" i="10"/>
  <c r="C1455" i="10" s="1"/>
  <c r="E1454" i="10"/>
  <c r="D1454" i="10" s="1"/>
  <c r="C1454" i="10" s="1"/>
  <c r="E1453" i="10"/>
  <c r="D1453" i="10"/>
  <c r="C1453" i="10" s="1"/>
  <c r="E1452" i="10"/>
  <c r="D1452" i="10" s="1"/>
  <c r="C1452" i="10" s="1"/>
  <c r="E1451" i="10"/>
  <c r="D1451" i="10"/>
  <c r="C1451" i="10" s="1"/>
  <c r="E1450" i="10"/>
  <c r="D1450" i="10" s="1"/>
  <c r="C1450" i="10" s="1"/>
  <c r="E1449" i="10"/>
  <c r="D1449" i="10"/>
  <c r="C1449" i="10" s="1"/>
  <c r="E1448" i="10"/>
  <c r="D1448" i="10" s="1"/>
  <c r="C1448" i="10" s="1"/>
  <c r="E1447" i="10"/>
  <c r="D1447" i="10"/>
  <c r="C1447" i="10" s="1"/>
  <c r="E1446" i="10"/>
  <c r="D1446" i="10" s="1"/>
  <c r="C1446" i="10" s="1"/>
  <c r="E1445" i="10"/>
  <c r="D1445" i="10"/>
  <c r="C1445" i="10" s="1"/>
  <c r="E1444" i="10"/>
  <c r="D1444" i="10" s="1"/>
  <c r="C1444" i="10" s="1"/>
  <c r="E1443" i="10"/>
  <c r="D1443" i="10"/>
  <c r="C1443" i="10" s="1"/>
  <c r="E1442" i="10"/>
  <c r="D1442" i="10" s="1"/>
  <c r="C1442" i="10" s="1"/>
  <c r="E1441" i="10"/>
  <c r="D1441" i="10"/>
  <c r="C1441" i="10" s="1"/>
  <c r="E1440" i="10"/>
  <c r="D1440" i="10" s="1"/>
  <c r="C1440" i="10" s="1"/>
  <c r="E1439" i="10"/>
  <c r="D1439" i="10"/>
  <c r="C1439" i="10" s="1"/>
  <c r="E1438" i="10"/>
  <c r="D1438" i="10" s="1"/>
  <c r="C1438" i="10" s="1"/>
  <c r="E1437" i="10"/>
  <c r="D1437" i="10"/>
  <c r="C1437" i="10" s="1"/>
  <c r="E1436" i="10"/>
  <c r="D1436" i="10" s="1"/>
  <c r="C1436" i="10" s="1"/>
  <c r="E1435" i="10"/>
  <c r="D1435" i="10"/>
  <c r="C1435" i="10" s="1"/>
  <c r="E1434" i="10"/>
  <c r="D1434" i="10" s="1"/>
  <c r="C1434" i="10" s="1"/>
  <c r="E1433" i="10"/>
  <c r="D1433" i="10"/>
  <c r="C1433" i="10" s="1"/>
  <c r="E1432" i="10"/>
  <c r="D1432" i="10" s="1"/>
  <c r="C1432" i="10" s="1"/>
  <c r="E1431" i="10"/>
  <c r="D1431" i="10"/>
  <c r="C1431" i="10" s="1"/>
  <c r="E1430" i="10"/>
  <c r="D1430" i="10" s="1"/>
  <c r="C1430" i="10" s="1"/>
  <c r="E1429" i="10"/>
  <c r="D1429" i="10"/>
  <c r="C1429" i="10" s="1"/>
  <c r="E1428" i="10"/>
  <c r="D1428" i="10" s="1"/>
  <c r="C1428" i="10" s="1"/>
  <c r="E1427" i="10"/>
  <c r="D1427" i="10"/>
  <c r="C1427" i="10" s="1"/>
  <c r="E1426" i="10"/>
  <c r="D1426" i="10" s="1"/>
  <c r="C1426" i="10"/>
  <c r="E1425" i="10"/>
  <c r="D1425" i="10"/>
  <c r="C1425" i="10" s="1"/>
  <c r="E1424" i="10"/>
  <c r="D1424" i="10" s="1"/>
  <c r="C1424" i="10" s="1"/>
  <c r="E1423" i="10"/>
  <c r="D1423" i="10"/>
  <c r="C1423" i="10" s="1"/>
  <c r="E1422" i="10"/>
  <c r="D1422" i="10" s="1"/>
  <c r="C1422" i="10"/>
  <c r="E1421" i="10"/>
  <c r="D1421" i="10"/>
  <c r="C1421" i="10" s="1"/>
  <c r="E1420" i="10"/>
  <c r="D1420" i="10" s="1"/>
  <c r="C1420" i="10"/>
  <c r="E1419" i="10"/>
  <c r="D1419" i="10"/>
  <c r="C1419" i="10" s="1"/>
  <c r="E1418" i="10"/>
  <c r="D1418" i="10" s="1"/>
  <c r="C1418" i="10"/>
  <c r="E1417" i="10"/>
  <c r="D1417" i="10"/>
  <c r="C1417" i="10" s="1"/>
  <c r="E1416" i="10"/>
  <c r="D1416" i="10" s="1"/>
  <c r="C1416" i="10" s="1"/>
  <c r="E1415" i="10"/>
  <c r="D1415" i="10"/>
  <c r="C1415" i="10" s="1"/>
  <c r="E1414" i="10"/>
  <c r="D1414" i="10" s="1"/>
  <c r="C1414" i="10" s="1"/>
  <c r="E1413" i="10"/>
  <c r="D1413" i="10"/>
  <c r="C1413" i="10" s="1"/>
  <c r="E1412" i="10"/>
  <c r="D1412" i="10" s="1"/>
  <c r="C1412" i="10" s="1"/>
  <c r="E1411" i="10"/>
  <c r="D1411" i="10"/>
  <c r="C1411" i="10" s="1"/>
  <c r="E1410" i="10"/>
  <c r="D1410" i="10" s="1"/>
  <c r="C1410" i="10" s="1"/>
  <c r="E1409" i="10"/>
  <c r="D1409" i="10"/>
  <c r="C1409" i="10" s="1"/>
  <c r="E1408" i="10"/>
  <c r="D1408" i="10" s="1"/>
  <c r="C1408" i="10" s="1"/>
  <c r="E1407" i="10"/>
  <c r="D1407" i="10"/>
  <c r="C1407" i="10" s="1"/>
  <c r="E1406" i="10"/>
  <c r="D1406" i="10" s="1"/>
  <c r="C1406" i="10" s="1"/>
  <c r="E1405" i="10"/>
  <c r="D1405" i="10"/>
  <c r="C1405" i="10" s="1"/>
  <c r="E1404" i="10"/>
  <c r="D1404" i="10" s="1"/>
  <c r="C1404" i="10" s="1"/>
  <c r="E1403" i="10"/>
  <c r="D1403" i="10"/>
  <c r="C1403" i="10" s="1"/>
  <c r="E1402" i="10"/>
  <c r="D1402" i="10" s="1"/>
  <c r="C1402" i="10" s="1"/>
  <c r="E1401" i="10"/>
  <c r="D1401" i="10"/>
  <c r="C1401" i="10" s="1"/>
  <c r="E1400" i="10"/>
  <c r="D1400" i="10" s="1"/>
  <c r="C1400" i="10" s="1"/>
  <c r="E1399" i="10"/>
  <c r="D1399" i="10"/>
  <c r="C1399" i="10" s="1"/>
  <c r="E1398" i="10"/>
  <c r="D1398" i="10" s="1"/>
  <c r="C1398" i="10" s="1"/>
  <c r="E1397" i="10"/>
  <c r="D1397" i="10"/>
  <c r="C1397" i="10" s="1"/>
  <c r="E1396" i="10"/>
  <c r="D1396" i="10" s="1"/>
  <c r="C1396" i="10" s="1"/>
  <c r="E1395" i="10"/>
  <c r="D1395" i="10"/>
  <c r="C1395" i="10" s="1"/>
  <c r="E1394" i="10"/>
  <c r="D1394" i="10" s="1"/>
  <c r="C1394" i="10" s="1"/>
  <c r="E1393" i="10"/>
  <c r="D1393" i="10"/>
  <c r="C1393" i="10"/>
  <c r="E1392" i="10"/>
  <c r="D1392" i="10" s="1"/>
  <c r="C1392" i="10" s="1"/>
  <c r="E1391" i="10"/>
  <c r="D1391" i="10" s="1"/>
  <c r="C1391" i="10" s="1"/>
  <c r="E1390" i="10"/>
  <c r="D1390" i="10"/>
  <c r="C1390" i="10" s="1"/>
  <c r="E1389" i="10"/>
  <c r="D1389" i="10"/>
  <c r="C1389" i="10"/>
  <c r="E1388" i="10"/>
  <c r="D1388" i="10" s="1"/>
  <c r="C1388" i="10" s="1"/>
  <c r="E1387" i="10"/>
  <c r="D1387" i="10" s="1"/>
  <c r="C1387" i="10" s="1"/>
  <c r="E1386" i="10"/>
  <c r="D1386" i="10"/>
  <c r="C1386" i="10" s="1"/>
  <c r="E1385" i="10"/>
  <c r="D1385" i="10"/>
  <c r="C1385" i="10"/>
  <c r="E1384" i="10"/>
  <c r="D1384" i="10" s="1"/>
  <c r="C1384" i="10" s="1"/>
  <c r="E1383" i="10"/>
  <c r="D1383" i="10" s="1"/>
  <c r="C1383" i="10" s="1"/>
  <c r="E1382" i="10"/>
  <c r="D1382" i="10"/>
  <c r="C1382" i="10" s="1"/>
  <c r="E1381" i="10"/>
  <c r="D1381" i="10"/>
  <c r="C1381" i="10"/>
  <c r="E1380" i="10"/>
  <c r="D1380" i="10" s="1"/>
  <c r="C1380" i="10" s="1"/>
  <c r="E1379" i="10"/>
  <c r="D1379" i="10" s="1"/>
  <c r="C1379" i="10" s="1"/>
  <c r="E1378" i="10"/>
  <c r="D1378" i="10"/>
  <c r="C1378" i="10" s="1"/>
  <c r="E1377" i="10"/>
  <c r="D1377" i="10"/>
  <c r="C1377" i="10"/>
  <c r="E1376" i="10"/>
  <c r="D1376" i="10" s="1"/>
  <c r="C1376" i="10" s="1"/>
  <c r="E1375" i="10"/>
  <c r="D1375" i="10" s="1"/>
  <c r="C1375" i="10" s="1"/>
  <c r="E1374" i="10"/>
  <c r="D1374" i="10"/>
  <c r="C1374" i="10" s="1"/>
  <c r="E1373" i="10"/>
  <c r="D1373" i="10" s="1"/>
  <c r="C1373" i="10" s="1"/>
  <c r="E1372" i="10"/>
  <c r="D1372" i="10" s="1"/>
  <c r="C1372" i="10" s="1"/>
  <c r="E1371" i="10"/>
  <c r="D1371" i="10" s="1"/>
  <c r="C1371" i="10" s="1"/>
  <c r="E1370" i="10"/>
  <c r="D1370" i="10"/>
  <c r="C1370" i="10" s="1"/>
  <c r="E1369" i="10"/>
  <c r="D1369" i="10"/>
  <c r="C1369" i="10"/>
  <c r="E1368" i="10"/>
  <c r="D1368" i="10" s="1"/>
  <c r="C1368" i="10" s="1"/>
  <c r="E1367" i="10"/>
  <c r="D1367" i="10" s="1"/>
  <c r="C1367" i="10" s="1"/>
  <c r="E1366" i="10"/>
  <c r="D1366" i="10"/>
  <c r="C1366" i="10" s="1"/>
  <c r="E1365" i="10"/>
  <c r="D1365" i="10"/>
  <c r="C1365" i="10"/>
  <c r="E1364" i="10"/>
  <c r="D1364" i="10" s="1"/>
  <c r="C1364" i="10" s="1"/>
  <c r="E1363" i="10"/>
  <c r="D1363" i="10" s="1"/>
  <c r="C1363" i="10" s="1"/>
  <c r="E1362" i="10"/>
  <c r="D1362" i="10"/>
  <c r="C1362" i="10" s="1"/>
  <c r="E1361" i="10"/>
  <c r="D1361" i="10"/>
  <c r="C1361" i="10"/>
  <c r="E1360" i="10"/>
  <c r="D1360" i="10" s="1"/>
  <c r="C1360" i="10" s="1"/>
  <c r="E1359" i="10"/>
  <c r="D1359" i="10" s="1"/>
  <c r="C1359" i="10" s="1"/>
  <c r="E1358" i="10"/>
  <c r="D1358" i="10"/>
  <c r="C1358" i="10" s="1"/>
  <c r="E1357" i="10"/>
  <c r="D1357" i="10" s="1"/>
  <c r="C1357" i="10" s="1"/>
  <c r="E1356" i="10"/>
  <c r="D1356" i="10" s="1"/>
  <c r="C1356" i="10" s="1"/>
  <c r="E1355" i="10"/>
  <c r="D1355" i="10" s="1"/>
  <c r="C1355" i="10" s="1"/>
  <c r="E1354" i="10"/>
  <c r="D1354" i="10"/>
  <c r="C1354" i="10" s="1"/>
  <c r="E1353" i="10"/>
  <c r="D1353" i="10"/>
  <c r="C1353" i="10"/>
  <c r="E1352" i="10"/>
  <c r="D1352" i="10" s="1"/>
  <c r="C1352" i="10" s="1"/>
  <c r="E1351" i="10"/>
  <c r="D1351" i="10" s="1"/>
  <c r="C1351" i="10" s="1"/>
  <c r="E1350" i="10"/>
  <c r="D1350" i="10"/>
  <c r="C1350" i="10" s="1"/>
  <c r="E1349" i="10"/>
  <c r="D1349" i="10"/>
  <c r="C1349" i="10"/>
  <c r="E1348" i="10"/>
  <c r="D1348" i="10" s="1"/>
  <c r="C1348" i="10" s="1"/>
  <c r="E1347" i="10"/>
  <c r="D1347" i="10" s="1"/>
  <c r="C1347" i="10" s="1"/>
  <c r="E1346" i="10"/>
  <c r="D1346" i="10"/>
  <c r="C1346" i="10" s="1"/>
  <c r="E1345" i="10"/>
  <c r="D1345" i="10" s="1"/>
  <c r="C1345" i="10" s="1"/>
  <c r="E1344" i="10"/>
  <c r="D1344" i="10" s="1"/>
  <c r="C1344" i="10" s="1"/>
  <c r="E1343" i="10"/>
  <c r="D1343" i="10" s="1"/>
  <c r="C1343" i="10" s="1"/>
  <c r="E1342" i="10"/>
  <c r="D1342" i="10"/>
  <c r="C1342" i="10" s="1"/>
  <c r="E1341" i="10"/>
  <c r="D1341" i="10" s="1"/>
  <c r="C1341" i="10" s="1"/>
  <c r="E1340" i="10"/>
  <c r="D1340" i="10" s="1"/>
  <c r="C1340" i="10" s="1"/>
  <c r="E1339" i="10"/>
  <c r="D1339" i="10" s="1"/>
  <c r="C1339" i="10" s="1"/>
  <c r="E1338" i="10"/>
  <c r="D1338" i="10"/>
  <c r="C1338" i="10" s="1"/>
  <c r="E1337" i="10"/>
  <c r="D1337" i="10" s="1"/>
  <c r="C1337" i="10" s="1"/>
  <c r="E1336" i="10"/>
  <c r="D1336" i="10" s="1"/>
  <c r="C1336" i="10" s="1"/>
  <c r="E1335" i="10"/>
  <c r="D1335" i="10" s="1"/>
  <c r="C1335" i="10" s="1"/>
  <c r="E1334" i="10"/>
  <c r="D1334" i="10"/>
  <c r="C1334" i="10" s="1"/>
  <c r="E1333" i="10"/>
  <c r="D1333" i="10" s="1"/>
  <c r="C1333" i="10" s="1"/>
  <c r="E1332" i="10"/>
  <c r="D1332" i="10" s="1"/>
  <c r="C1332" i="10" s="1"/>
  <c r="E1331" i="10"/>
  <c r="D1331" i="10" s="1"/>
  <c r="C1331" i="10" s="1"/>
  <c r="E1330" i="10"/>
  <c r="D1330" i="10"/>
  <c r="C1330" i="10" s="1"/>
  <c r="E1329" i="10"/>
  <c r="D1329" i="10" s="1"/>
  <c r="C1329" i="10" s="1"/>
  <c r="E1328" i="10"/>
  <c r="D1328" i="10" s="1"/>
  <c r="C1328" i="10" s="1"/>
  <c r="E1327" i="10"/>
  <c r="D1327" i="10" s="1"/>
  <c r="C1327" i="10" s="1"/>
  <c r="E1326" i="10"/>
  <c r="D1326" i="10"/>
  <c r="C1326" i="10" s="1"/>
  <c r="E1325" i="10"/>
  <c r="D1325" i="10" s="1"/>
  <c r="C1325" i="10" s="1"/>
  <c r="E1324" i="10"/>
  <c r="D1324" i="10" s="1"/>
  <c r="C1324" i="10" s="1"/>
  <c r="E1323" i="10"/>
  <c r="D1323" i="10" s="1"/>
  <c r="C1323" i="10" s="1"/>
  <c r="E1322" i="10"/>
  <c r="D1322" i="10"/>
  <c r="C1322" i="10" s="1"/>
  <c r="E1321" i="10"/>
  <c r="D1321" i="10" s="1"/>
  <c r="C1321" i="10" s="1"/>
  <c r="E1320" i="10"/>
  <c r="D1320" i="10" s="1"/>
  <c r="C1320" i="10" s="1"/>
  <c r="E1319" i="10"/>
  <c r="D1319" i="10" s="1"/>
  <c r="C1319" i="10" s="1"/>
  <c r="E1318" i="10"/>
  <c r="D1318" i="10"/>
  <c r="C1318" i="10" s="1"/>
  <c r="E1317" i="10"/>
  <c r="D1317" i="10"/>
  <c r="C1317" i="10"/>
  <c r="E1316" i="10"/>
  <c r="D1316" i="10" s="1"/>
  <c r="C1316" i="10" s="1"/>
  <c r="E1315" i="10"/>
  <c r="D1315" i="10" s="1"/>
  <c r="C1315" i="10" s="1"/>
  <c r="E1314" i="10"/>
  <c r="D1314" i="10"/>
  <c r="C1314" i="10" s="1"/>
  <c r="E1313" i="10"/>
  <c r="D1313" i="10"/>
  <c r="C1313" i="10"/>
  <c r="E1312" i="10"/>
  <c r="D1312" i="10" s="1"/>
  <c r="C1312" i="10" s="1"/>
  <c r="E1311" i="10"/>
  <c r="D1311" i="10" s="1"/>
  <c r="C1311" i="10" s="1"/>
  <c r="E1310" i="10"/>
  <c r="D1310" i="10"/>
  <c r="C1310" i="10" s="1"/>
  <c r="E1309" i="10"/>
  <c r="D1309" i="10"/>
  <c r="C1309" i="10"/>
  <c r="E1308" i="10"/>
  <c r="D1308" i="10" s="1"/>
  <c r="C1308" i="10" s="1"/>
  <c r="E1307" i="10"/>
  <c r="D1307" i="10" s="1"/>
  <c r="C1307" i="10" s="1"/>
  <c r="E1306" i="10"/>
  <c r="D1306" i="10"/>
  <c r="C1306" i="10" s="1"/>
  <c r="E1305" i="10"/>
  <c r="D1305" i="10"/>
  <c r="C1305" i="10"/>
  <c r="E1304" i="10"/>
  <c r="D1304" i="10" s="1"/>
  <c r="C1304" i="10" s="1"/>
  <c r="E1303" i="10"/>
  <c r="D1303" i="10" s="1"/>
  <c r="C1303" i="10" s="1"/>
  <c r="E1302" i="10"/>
  <c r="D1302" i="10"/>
  <c r="C1302" i="10" s="1"/>
  <c r="E1301" i="10"/>
  <c r="D1301" i="10"/>
  <c r="C1301" i="10"/>
  <c r="E1300" i="10"/>
  <c r="D1300" i="10" s="1"/>
  <c r="C1300" i="10" s="1"/>
  <c r="E1299" i="10"/>
  <c r="D1299" i="10" s="1"/>
  <c r="C1299" i="10" s="1"/>
  <c r="E1298" i="10"/>
  <c r="D1298" i="10"/>
  <c r="C1298" i="10" s="1"/>
  <c r="E1297" i="10"/>
  <c r="D1297" i="10"/>
  <c r="C1297" i="10"/>
  <c r="E1296" i="10"/>
  <c r="D1296" i="10" s="1"/>
  <c r="C1296" i="10" s="1"/>
  <c r="E1295" i="10"/>
  <c r="D1295" i="10" s="1"/>
  <c r="C1295" i="10" s="1"/>
  <c r="E1294" i="10"/>
  <c r="D1294" i="10"/>
  <c r="C1294" i="10" s="1"/>
  <c r="E1293" i="10"/>
  <c r="D1293" i="10"/>
  <c r="C1293" i="10"/>
  <c r="E1292" i="10"/>
  <c r="D1292" i="10" s="1"/>
  <c r="C1292" i="10" s="1"/>
  <c r="E1291" i="10"/>
  <c r="D1291" i="10" s="1"/>
  <c r="C1291" i="10" s="1"/>
  <c r="E1290" i="10"/>
  <c r="D1290" i="10"/>
  <c r="C1290" i="10" s="1"/>
  <c r="E1289" i="10"/>
  <c r="D1289" i="10"/>
  <c r="C1289" i="10"/>
  <c r="E1288" i="10"/>
  <c r="D1288" i="10" s="1"/>
  <c r="C1288" i="10" s="1"/>
  <c r="E1287" i="10"/>
  <c r="D1287" i="10" s="1"/>
  <c r="C1287" i="10" s="1"/>
  <c r="E1286" i="10"/>
  <c r="D1286" i="10"/>
  <c r="C1286" i="10" s="1"/>
  <c r="E1285" i="10"/>
  <c r="D1285" i="10"/>
  <c r="C1285" i="10"/>
  <c r="E1284" i="10"/>
  <c r="D1284" i="10" s="1"/>
  <c r="C1284" i="10" s="1"/>
  <c r="E1283" i="10"/>
  <c r="D1283" i="10" s="1"/>
  <c r="C1283" i="10" s="1"/>
  <c r="E1282" i="10"/>
  <c r="D1282" i="10"/>
  <c r="C1282" i="10" s="1"/>
  <c r="E1281" i="10"/>
  <c r="D1281" i="10"/>
  <c r="C1281" i="10"/>
  <c r="E1280" i="10"/>
  <c r="D1280" i="10" s="1"/>
  <c r="C1280" i="10" s="1"/>
  <c r="E1279" i="10"/>
  <c r="D1279" i="10" s="1"/>
  <c r="C1279" i="10" s="1"/>
  <c r="E1278" i="10"/>
  <c r="D1278" i="10"/>
  <c r="C1278" i="10" s="1"/>
  <c r="E1277" i="10"/>
  <c r="D1277" i="10"/>
  <c r="C1277" i="10"/>
  <c r="E1276" i="10"/>
  <c r="D1276" i="10" s="1"/>
  <c r="C1276" i="10" s="1"/>
  <c r="E1275" i="10"/>
  <c r="D1275" i="10" s="1"/>
  <c r="C1275" i="10" s="1"/>
  <c r="E1274" i="10"/>
  <c r="D1274" i="10"/>
  <c r="C1274" i="10" s="1"/>
  <c r="E1273" i="10"/>
  <c r="D1273" i="10"/>
  <c r="C1273" i="10"/>
  <c r="E1272" i="10"/>
  <c r="D1272" i="10" s="1"/>
  <c r="C1272" i="10" s="1"/>
  <c r="E1271" i="10"/>
  <c r="D1271" i="10" s="1"/>
  <c r="C1271" i="10" s="1"/>
  <c r="E1270" i="10"/>
  <c r="D1270" i="10"/>
  <c r="C1270" i="10" s="1"/>
  <c r="E1269" i="10"/>
  <c r="D1269" i="10"/>
  <c r="C1269" i="10"/>
  <c r="E1268" i="10"/>
  <c r="D1268" i="10" s="1"/>
  <c r="C1268" i="10" s="1"/>
  <c r="E1267" i="10"/>
  <c r="D1267" i="10" s="1"/>
  <c r="C1267" i="10" s="1"/>
  <c r="E1266" i="10"/>
  <c r="D1266" i="10"/>
  <c r="C1266" i="10" s="1"/>
  <c r="E1265" i="10"/>
  <c r="D1265" i="10"/>
  <c r="C1265" i="10"/>
  <c r="E1264" i="10"/>
  <c r="D1264" i="10" s="1"/>
  <c r="C1264" i="10" s="1"/>
  <c r="E1263" i="10"/>
  <c r="D1263" i="10" s="1"/>
  <c r="C1263" i="10" s="1"/>
  <c r="E1262" i="10"/>
  <c r="D1262" i="10"/>
  <c r="C1262" i="10" s="1"/>
  <c r="E1261" i="10"/>
  <c r="D1261" i="10"/>
  <c r="C1261" i="10"/>
  <c r="E1260" i="10"/>
  <c r="D1260" i="10" s="1"/>
  <c r="C1260" i="10" s="1"/>
  <c r="E1259" i="10"/>
  <c r="D1259" i="10" s="1"/>
  <c r="C1259" i="10" s="1"/>
  <c r="E1258" i="10"/>
  <c r="D1258" i="10"/>
  <c r="C1258" i="10" s="1"/>
  <c r="E1257" i="10"/>
  <c r="D1257" i="10"/>
  <c r="C1257" i="10"/>
  <c r="E1256" i="10"/>
  <c r="D1256" i="10" s="1"/>
  <c r="C1256" i="10" s="1"/>
  <c r="E1255" i="10"/>
  <c r="D1255" i="10" s="1"/>
  <c r="C1255" i="10" s="1"/>
  <c r="E1254" i="10"/>
  <c r="D1254" i="10"/>
  <c r="C1254" i="10" s="1"/>
  <c r="E1253" i="10"/>
  <c r="D1253" i="10"/>
  <c r="C1253" i="10"/>
  <c r="E1252" i="10"/>
  <c r="D1252" i="10" s="1"/>
  <c r="C1252" i="10" s="1"/>
  <c r="E1251" i="10"/>
  <c r="D1251" i="10" s="1"/>
  <c r="C1251" i="10" s="1"/>
  <c r="E1250" i="10"/>
  <c r="D1250" i="10"/>
  <c r="C1250" i="10" s="1"/>
  <c r="E1249" i="10"/>
  <c r="D1249" i="10"/>
  <c r="C1249" i="10" s="1"/>
  <c r="E1248" i="10"/>
  <c r="D1248" i="10" s="1"/>
  <c r="C1248" i="10" s="1"/>
  <c r="E1247" i="10"/>
  <c r="D1247" i="10" s="1"/>
  <c r="C1247" i="10" s="1"/>
  <c r="E1246" i="10"/>
  <c r="D1246" i="10" s="1"/>
  <c r="C1246" i="10" s="1"/>
  <c r="E1245" i="10"/>
  <c r="D1245" i="10"/>
  <c r="C1245" i="10" s="1"/>
  <c r="E1244" i="10"/>
  <c r="D1244" i="10" s="1"/>
  <c r="C1244" i="10" s="1"/>
  <c r="E1243" i="10"/>
  <c r="D1243" i="10" s="1"/>
  <c r="C1243" i="10" s="1"/>
  <c r="E1242" i="10"/>
  <c r="D1242" i="10" s="1"/>
  <c r="C1242" i="10" s="1"/>
  <c r="E1241" i="10"/>
  <c r="D1241" i="10"/>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c r="C1233" i="10" s="1"/>
  <c r="E1232" i="10"/>
  <c r="D1232" i="10" s="1"/>
  <c r="C1232" i="10" s="1"/>
  <c r="E1231" i="10"/>
  <c r="D1231" i="10" s="1"/>
  <c r="C1231" i="10" s="1"/>
  <c r="E1230" i="10"/>
  <c r="D1230" i="10" s="1"/>
  <c r="C1230" i="10" s="1"/>
  <c r="E1229" i="10"/>
  <c r="D1229" i="10"/>
  <c r="C1229" i="10" s="1"/>
  <c r="E1228" i="10"/>
  <c r="D1228" i="10" s="1"/>
  <c r="C1228" i="10" s="1"/>
  <c r="E1227" i="10"/>
  <c r="D1227" i="10" s="1"/>
  <c r="C1227" i="10" s="1"/>
  <c r="E1226" i="10"/>
  <c r="D1226" i="10" s="1"/>
  <c r="C1226" i="10" s="1"/>
  <c r="E1225" i="10"/>
  <c r="D1225" i="10"/>
  <c r="C1225" i="10" s="1"/>
  <c r="E1224" i="10"/>
  <c r="D1224" i="10" s="1"/>
  <c r="C1224" i="10" s="1"/>
  <c r="E1223" i="10"/>
  <c r="D1223" i="10" s="1"/>
  <c r="C1223" i="10" s="1"/>
  <c r="E1222" i="10"/>
  <c r="D1222" i="10"/>
  <c r="C1222" i="10" s="1"/>
  <c r="E1221" i="10"/>
  <c r="D1221" i="10" s="1"/>
  <c r="C1221" i="10" s="1"/>
  <c r="E1220" i="10"/>
  <c r="D1220" i="10"/>
  <c r="C1220" i="10" s="1"/>
  <c r="E1219" i="10"/>
  <c r="D1219" i="10" s="1"/>
  <c r="C1219" i="10" s="1"/>
  <c r="E1218" i="10"/>
  <c r="D1218" i="10"/>
  <c r="C1218" i="10" s="1"/>
  <c r="E1217" i="10"/>
  <c r="D1217" i="10" s="1"/>
  <c r="C1217" i="10" s="1"/>
  <c r="E1216" i="10"/>
  <c r="D1216" i="10"/>
  <c r="C1216" i="10" s="1"/>
  <c r="E1215" i="10"/>
  <c r="D1215" i="10" s="1"/>
  <c r="C1215" i="10" s="1"/>
  <c r="E1214" i="10"/>
  <c r="D1214" i="10"/>
  <c r="C1214" i="10" s="1"/>
  <c r="E1213" i="10"/>
  <c r="D1213" i="10" s="1"/>
  <c r="C1213" i="10" s="1"/>
  <c r="E1212" i="10"/>
  <c r="D1212" i="10"/>
  <c r="C1212" i="10" s="1"/>
  <c r="E1211" i="10"/>
  <c r="D1211" i="10" s="1"/>
  <c r="C1211" i="10" s="1"/>
  <c r="E1210" i="10"/>
  <c r="D1210" i="10"/>
  <c r="C1210" i="10" s="1"/>
  <c r="E1209" i="10"/>
  <c r="D1209" i="10" s="1"/>
  <c r="C1209" i="10" s="1"/>
  <c r="E1208" i="10"/>
  <c r="D1208" i="10"/>
  <c r="C1208" i="10" s="1"/>
  <c r="E1207" i="10"/>
  <c r="D1207" i="10" s="1"/>
  <c r="C1207" i="10" s="1"/>
  <c r="E1206" i="10"/>
  <c r="D1206" i="10"/>
  <c r="C1206" i="10" s="1"/>
  <c r="E1205" i="10"/>
  <c r="D1205" i="10" s="1"/>
  <c r="C1205" i="10" s="1"/>
  <c r="E1204" i="10"/>
  <c r="D1204" i="10"/>
  <c r="C1204" i="10" s="1"/>
  <c r="E1203" i="10"/>
  <c r="D1203" i="10" s="1"/>
  <c r="C1203" i="10" s="1"/>
  <c r="E1202" i="10"/>
  <c r="D1202" i="10"/>
  <c r="C1202" i="10" s="1"/>
  <c r="E1201" i="10"/>
  <c r="D1201" i="10" s="1"/>
  <c r="C1201" i="10" s="1"/>
  <c r="E1200" i="10"/>
  <c r="D1200" i="10"/>
  <c r="C1200" i="10" s="1"/>
  <c r="E1199" i="10"/>
  <c r="D1199" i="10" s="1"/>
  <c r="C1199" i="10" s="1"/>
  <c r="E1198" i="10"/>
  <c r="D1198" i="10"/>
  <c r="C1198" i="10" s="1"/>
  <c r="E1197" i="10"/>
  <c r="D1197" i="10" s="1"/>
  <c r="C1197" i="10" s="1"/>
  <c r="E1196" i="10"/>
  <c r="D1196" i="10"/>
  <c r="C1196" i="10" s="1"/>
  <c r="E1195" i="10"/>
  <c r="D1195" i="10" s="1"/>
  <c r="C1195" i="10" s="1"/>
  <c r="E1194" i="10"/>
  <c r="D1194" i="10"/>
  <c r="C1194" i="10" s="1"/>
  <c r="E1193" i="10"/>
  <c r="D1193" i="10" s="1"/>
  <c r="C1193" i="10" s="1"/>
  <c r="E1192" i="10"/>
  <c r="D1192" i="10"/>
  <c r="C1192" i="10" s="1"/>
  <c r="E1191" i="10"/>
  <c r="D1191" i="10" s="1"/>
  <c r="C1191" i="10" s="1"/>
  <c r="E1190" i="10"/>
  <c r="D1190" i="10"/>
  <c r="C1190" i="10" s="1"/>
  <c r="E1189" i="10"/>
  <c r="D1189" i="10" s="1"/>
  <c r="C1189" i="10" s="1"/>
  <c r="E1188" i="10"/>
  <c r="D1188" i="10"/>
  <c r="C1188" i="10" s="1"/>
  <c r="E1187" i="10"/>
  <c r="D1187" i="10" s="1"/>
  <c r="C1187" i="10" s="1"/>
  <c r="E1186" i="10"/>
  <c r="D1186" i="10"/>
  <c r="C1186" i="10" s="1"/>
  <c r="E1185" i="10"/>
  <c r="D1185" i="10" s="1"/>
  <c r="C1185" i="10" s="1"/>
  <c r="E1184" i="10"/>
  <c r="D1184" i="10"/>
  <c r="C1184" i="10" s="1"/>
  <c r="E1183" i="10"/>
  <c r="D1183" i="10" s="1"/>
  <c r="C1183" i="10" s="1"/>
  <c r="E1182" i="10"/>
  <c r="D1182" i="10"/>
  <c r="C1182" i="10" s="1"/>
  <c r="E1181" i="10"/>
  <c r="D1181" i="10" s="1"/>
  <c r="C1181" i="10" s="1"/>
  <c r="E1180" i="10"/>
  <c r="D1180" i="10"/>
  <c r="C1180" i="10" s="1"/>
  <c r="E1179" i="10"/>
  <c r="D1179" i="10" s="1"/>
  <c r="C1179" i="10" s="1"/>
  <c r="E1178" i="10"/>
  <c r="D1178" i="10"/>
  <c r="C1178" i="10" s="1"/>
  <c r="E1177" i="10"/>
  <c r="D1177" i="10" s="1"/>
  <c r="C1177" i="10" s="1"/>
  <c r="E1176" i="10"/>
  <c r="D1176" i="10"/>
  <c r="C1176" i="10" s="1"/>
  <c r="E1175" i="10"/>
  <c r="D1175" i="10" s="1"/>
  <c r="C1175" i="10" s="1"/>
  <c r="E1174" i="10"/>
  <c r="D1174" i="10"/>
  <c r="C1174" i="10" s="1"/>
  <c r="E1173" i="10"/>
  <c r="D1173" i="10" s="1"/>
  <c r="C1173" i="10" s="1"/>
  <c r="E1172" i="10"/>
  <c r="D1172" i="10"/>
  <c r="C1172" i="10" s="1"/>
  <c r="E1171" i="10"/>
  <c r="D1171" i="10" s="1"/>
  <c r="C1171" i="10" s="1"/>
  <c r="E1170" i="10"/>
  <c r="D1170" i="10"/>
  <c r="C1170" i="10" s="1"/>
  <c r="E1169" i="10"/>
  <c r="D1169" i="10" s="1"/>
  <c r="C1169" i="10" s="1"/>
  <c r="E1168" i="10"/>
  <c r="D1168" i="10"/>
  <c r="C1168" i="10" s="1"/>
  <c r="E1167" i="10"/>
  <c r="D1167" i="10" s="1"/>
  <c r="C1167" i="10" s="1"/>
  <c r="E1166" i="10"/>
  <c r="D1166" i="10"/>
  <c r="C1166" i="10" s="1"/>
  <c r="E1165" i="10"/>
  <c r="D1165" i="10" s="1"/>
  <c r="C1165" i="10" s="1"/>
  <c r="E1164" i="10"/>
  <c r="D1164" i="10"/>
  <c r="C1164" i="10" s="1"/>
  <c r="E1163" i="10"/>
  <c r="D1163" i="10" s="1"/>
  <c r="C1163" i="10" s="1"/>
  <c r="E1162" i="10"/>
  <c r="D1162" i="10"/>
  <c r="C1162" i="10" s="1"/>
  <c r="E1161" i="10"/>
  <c r="D1161" i="10" s="1"/>
  <c r="C1161" i="10" s="1"/>
  <c r="E1160" i="10"/>
  <c r="D1160" i="10"/>
  <c r="C1160" i="10" s="1"/>
  <c r="E1159" i="10"/>
  <c r="D1159" i="10" s="1"/>
  <c r="C1159" i="10" s="1"/>
  <c r="E1158" i="10"/>
  <c r="D1158" i="10"/>
  <c r="C1158" i="10" s="1"/>
  <c r="E1157" i="10"/>
  <c r="D1157" i="10" s="1"/>
  <c r="C1157" i="10" s="1"/>
  <c r="E1156" i="10"/>
  <c r="D1156" i="10"/>
  <c r="C1156" i="10" s="1"/>
  <c r="E1155" i="10"/>
  <c r="D1155" i="10" s="1"/>
  <c r="C1155" i="10" s="1"/>
  <c r="E1154" i="10"/>
  <c r="D1154" i="10"/>
  <c r="C1154" i="10" s="1"/>
  <c r="E1153" i="10"/>
  <c r="D1153" i="10" s="1"/>
  <c r="C1153" i="10" s="1"/>
  <c r="E1152" i="10"/>
  <c r="D1152" i="10"/>
  <c r="C1152" i="10" s="1"/>
  <c r="E1151" i="10"/>
  <c r="D1151" i="10" s="1"/>
  <c r="C1151" i="10" s="1"/>
  <c r="E1150" i="10"/>
  <c r="D1150" i="10"/>
  <c r="C1150" i="10" s="1"/>
  <c r="E1149" i="10"/>
  <c r="D1149" i="10" s="1"/>
  <c r="C1149" i="10" s="1"/>
  <c r="E1148" i="10"/>
  <c r="D1148" i="10"/>
  <c r="C1148" i="10" s="1"/>
  <c r="E1147" i="10"/>
  <c r="D1147" i="10" s="1"/>
  <c r="C1147" i="10" s="1"/>
  <c r="E1146" i="10"/>
  <c r="D1146" i="10"/>
  <c r="C1146" i="10" s="1"/>
  <c r="E1145" i="10"/>
  <c r="D1145" i="10" s="1"/>
  <c r="C1145" i="10" s="1"/>
  <c r="E1144" i="10"/>
  <c r="D1144" i="10"/>
  <c r="C1144" i="10" s="1"/>
  <c r="E1143" i="10"/>
  <c r="D1143" i="10" s="1"/>
  <c r="C1143" i="10" s="1"/>
  <c r="E1142" i="10"/>
  <c r="D1142" i="10"/>
  <c r="C1142" i="10" s="1"/>
  <c r="E1141" i="10"/>
  <c r="D1141" i="10" s="1"/>
  <c r="C1141" i="10" s="1"/>
  <c r="E1140" i="10"/>
  <c r="D1140" i="10"/>
  <c r="C1140" i="10" s="1"/>
  <c r="E1139" i="10"/>
  <c r="D1139" i="10" s="1"/>
  <c r="C1139" i="10" s="1"/>
  <c r="E1138" i="10"/>
  <c r="D1138" i="10"/>
  <c r="C1138" i="10" s="1"/>
  <c r="E1137" i="10"/>
  <c r="D1137" i="10" s="1"/>
  <c r="C1137" i="10" s="1"/>
  <c r="E1136" i="10"/>
  <c r="D1136" i="10"/>
  <c r="C1136" i="10" s="1"/>
  <c r="E1135" i="10"/>
  <c r="D1135" i="10" s="1"/>
  <c r="C1135" i="10" s="1"/>
  <c r="E1134" i="10"/>
  <c r="D1134" i="10"/>
  <c r="C1134" i="10" s="1"/>
  <c r="E1133" i="10"/>
  <c r="D1133" i="10" s="1"/>
  <c r="C1133" i="10" s="1"/>
  <c r="E1132" i="10"/>
  <c r="D1132" i="10"/>
  <c r="C1132" i="10" s="1"/>
  <c r="E1131" i="10"/>
  <c r="D1131" i="10" s="1"/>
  <c r="C1131" i="10" s="1"/>
  <c r="E1130" i="10"/>
  <c r="D1130" i="10"/>
  <c r="C1130" i="10" s="1"/>
  <c r="E1129" i="10"/>
  <c r="D1129" i="10" s="1"/>
  <c r="C1129" i="10" s="1"/>
  <c r="E1128" i="10"/>
  <c r="D1128" i="10"/>
  <c r="C1128" i="10" s="1"/>
  <c r="E1127" i="10"/>
  <c r="D1127" i="10" s="1"/>
  <c r="C1127" i="10" s="1"/>
  <c r="E1126" i="10"/>
  <c r="D1126" i="10"/>
  <c r="C1126" i="10" s="1"/>
  <c r="E1125" i="10"/>
  <c r="D1125" i="10" s="1"/>
  <c r="C1125" i="10" s="1"/>
  <c r="E1124" i="10"/>
  <c r="D1124" i="10"/>
  <c r="C1124" i="10" s="1"/>
  <c r="E1123" i="10"/>
  <c r="D1123" i="10" s="1"/>
  <c r="C1123" i="10" s="1"/>
  <c r="E1122" i="10"/>
  <c r="D1122" i="10"/>
  <c r="C1122" i="10" s="1"/>
  <c r="E1121" i="10"/>
  <c r="D1121" i="10" s="1"/>
  <c r="C1121" i="10" s="1"/>
  <c r="E1120" i="10"/>
  <c r="D1120" i="10"/>
  <c r="C1120" i="10" s="1"/>
  <c r="E1119" i="10"/>
  <c r="D1119" i="10" s="1"/>
  <c r="C1119" i="10" s="1"/>
  <c r="E1118" i="10"/>
  <c r="D1118" i="10"/>
  <c r="C1118" i="10" s="1"/>
  <c r="E1117" i="10"/>
  <c r="D1117" i="10" s="1"/>
  <c r="C1117" i="10" s="1"/>
  <c r="E1116" i="10"/>
  <c r="D1116" i="10"/>
  <c r="C1116" i="10" s="1"/>
  <c r="E1115" i="10"/>
  <c r="D1115" i="10" s="1"/>
  <c r="C1115" i="10" s="1"/>
  <c r="E1114" i="10"/>
  <c r="D1114" i="10"/>
  <c r="C1114" i="10" s="1"/>
  <c r="E1113" i="10"/>
  <c r="D1113" i="10" s="1"/>
  <c r="C1113" i="10" s="1"/>
  <c r="E1112" i="10"/>
  <c r="D1112" i="10"/>
  <c r="C1112" i="10" s="1"/>
  <c r="E1111" i="10"/>
  <c r="D1111" i="10" s="1"/>
  <c r="C1111" i="10" s="1"/>
  <c r="E1110" i="10"/>
  <c r="D1110" i="10"/>
  <c r="C1110" i="10" s="1"/>
  <c r="E1109" i="10"/>
  <c r="D1109" i="10" s="1"/>
  <c r="C1109" i="10" s="1"/>
  <c r="E1108" i="10"/>
  <c r="D1108" i="10"/>
  <c r="C1108" i="10" s="1"/>
  <c r="E1107" i="10"/>
  <c r="D1107" i="10" s="1"/>
  <c r="C1107" i="10" s="1"/>
  <c r="E1106" i="10"/>
  <c r="D1106" i="10"/>
  <c r="C1106" i="10" s="1"/>
  <c r="E1105" i="10"/>
  <c r="D1105" i="10" s="1"/>
  <c r="C1105" i="10" s="1"/>
  <c r="E1104" i="10"/>
  <c r="D1104" i="10"/>
  <c r="C1104" i="10" s="1"/>
  <c r="E1103" i="10"/>
  <c r="D1103" i="10" s="1"/>
  <c r="C1103" i="10" s="1"/>
  <c r="E1102" i="10"/>
  <c r="D1102" i="10"/>
  <c r="C1102" i="10" s="1"/>
  <c r="E1101" i="10"/>
  <c r="D1101" i="10" s="1"/>
  <c r="C1101" i="10" s="1"/>
  <c r="E1100" i="10"/>
  <c r="D1100" i="10"/>
  <c r="C1100" i="10" s="1"/>
  <c r="E1099" i="10"/>
  <c r="D1099" i="10" s="1"/>
  <c r="C1099" i="10" s="1"/>
  <c r="E1098" i="10"/>
  <c r="D1098" i="10"/>
  <c r="C1098" i="10" s="1"/>
  <c r="E1097" i="10"/>
  <c r="D1097" i="10" s="1"/>
  <c r="C1097" i="10" s="1"/>
  <c r="E1096" i="10"/>
  <c r="D1096" i="10"/>
  <c r="C1096" i="10" s="1"/>
  <c r="E1095" i="10"/>
  <c r="D1095" i="10" s="1"/>
  <c r="C1095" i="10" s="1"/>
  <c r="E1094" i="10"/>
  <c r="D1094" i="10"/>
  <c r="C1094" i="10" s="1"/>
  <c r="E1093" i="10"/>
  <c r="D1093" i="10" s="1"/>
  <c r="C1093" i="10" s="1"/>
  <c r="E1092" i="10"/>
  <c r="D1092" i="10"/>
  <c r="C1092" i="10" s="1"/>
  <c r="E1091" i="10"/>
  <c r="D1091" i="10" s="1"/>
  <c r="C1091" i="10" s="1"/>
  <c r="E1090" i="10"/>
  <c r="D1090" i="10"/>
  <c r="C1090" i="10" s="1"/>
  <c r="E1089" i="10"/>
  <c r="D1089" i="10" s="1"/>
  <c r="C1089" i="10" s="1"/>
  <c r="E1088" i="10"/>
  <c r="D1088" i="10"/>
  <c r="C1088" i="10" s="1"/>
  <c r="E1087" i="10"/>
  <c r="D1087" i="10" s="1"/>
  <c r="C1087" i="10" s="1"/>
  <c r="E1086" i="10"/>
  <c r="D1086" i="10"/>
  <c r="C1086" i="10" s="1"/>
  <c r="E1085" i="10"/>
  <c r="D1085" i="10" s="1"/>
  <c r="C1085" i="10" s="1"/>
  <c r="E1084" i="10"/>
  <c r="D1084" i="10"/>
  <c r="C1084" i="10" s="1"/>
  <c r="E1083" i="10"/>
  <c r="D1083" i="10" s="1"/>
  <c r="C1083" i="10" s="1"/>
  <c r="E1082" i="10"/>
  <c r="D1082" i="10"/>
  <c r="C1082" i="10" s="1"/>
  <c r="E1081" i="10"/>
  <c r="D1081" i="10" s="1"/>
  <c r="C1081" i="10" s="1"/>
  <c r="E1080" i="10"/>
  <c r="D1080" i="10"/>
  <c r="C1080" i="10" s="1"/>
  <c r="E1079" i="10"/>
  <c r="D1079" i="10" s="1"/>
  <c r="C1079" i="10" s="1"/>
  <c r="E1078" i="10"/>
  <c r="D1078" i="10"/>
  <c r="C1078" i="10" s="1"/>
  <c r="E1077" i="10"/>
  <c r="D1077" i="10" s="1"/>
  <c r="C1077" i="10" s="1"/>
  <c r="E1076" i="10"/>
  <c r="D1076" i="10"/>
  <c r="C1076" i="10" s="1"/>
  <c r="E1075" i="10"/>
  <c r="D1075" i="10" s="1"/>
  <c r="C1075" i="10" s="1"/>
  <c r="E1074" i="10"/>
  <c r="D1074" i="10"/>
  <c r="C1074" i="10" s="1"/>
  <c r="E1073" i="10"/>
  <c r="D1073" i="10" s="1"/>
  <c r="C1073" i="10" s="1"/>
  <c r="E1072" i="10"/>
  <c r="D1072" i="10"/>
  <c r="C1072" i="10" s="1"/>
  <c r="E1071" i="10"/>
  <c r="D1071" i="10" s="1"/>
  <c r="C1071" i="10" s="1"/>
  <c r="E1070" i="10"/>
  <c r="D1070" i="10"/>
  <c r="C1070" i="10" s="1"/>
  <c r="E1069" i="10"/>
  <c r="D1069" i="10" s="1"/>
  <c r="C1069" i="10" s="1"/>
  <c r="E1068" i="10"/>
  <c r="D1068" i="10"/>
  <c r="C1068" i="10" s="1"/>
  <c r="E1067" i="10"/>
  <c r="D1067" i="10" s="1"/>
  <c r="C1067" i="10" s="1"/>
  <c r="E1066" i="10"/>
  <c r="D1066" i="10"/>
  <c r="C1066" i="10" s="1"/>
  <c r="E1065" i="10"/>
  <c r="D1065" i="10" s="1"/>
  <c r="C1065" i="10" s="1"/>
  <c r="E1064" i="10"/>
  <c r="D1064" i="10"/>
  <c r="C1064" i="10" s="1"/>
  <c r="E1063" i="10"/>
  <c r="D1063" i="10" s="1"/>
  <c r="C1063" i="10" s="1"/>
  <c r="E1062" i="10"/>
  <c r="D1062" i="10"/>
  <c r="C1062" i="10" s="1"/>
  <c r="E1061" i="10"/>
  <c r="D1061" i="10" s="1"/>
  <c r="C1061" i="10" s="1"/>
  <c r="E1060" i="10"/>
  <c r="D1060" i="10"/>
  <c r="C1060" i="10" s="1"/>
  <c r="E1059" i="10"/>
  <c r="D1059" i="10" s="1"/>
  <c r="C1059" i="10" s="1"/>
  <c r="E1058" i="10"/>
  <c r="D1058" i="10"/>
  <c r="C1058" i="10" s="1"/>
  <c r="E1057" i="10"/>
  <c r="D1057" i="10" s="1"/>
  <c r="C1057" i="10" s="1"/>
  <c r="E1056" i="10"/>
  <c r="D1056" i="10"/>
  <c r="C1056" i="10" s="1"/>
  <c r="E1055" i="10"/>
  <c r="D1055" i="10" s="1"/>
  <c r="C1055" i="10" s="1"/>
  <c r="E1054" i="10"/>
  <c r="D1054" i="10"/>
  <c r="C1054" i="10" s="1"/>
  <c r="E1053" i="10"/>
  <c r="D1053" i="10" s="1"/>
  <c r="C1053" i="10" s="1"/>
  <c r="E1052" i="10"/>
  <c r="D1052" i="10"/>
  <c r="C1052" i="10" s="1"/>
  <c r="E1051" i="10"/>
  <c r="D1051" i="10" s="1"/>
  <c r="C1051" i="10" s="1"/>
  <c r="E1050" i="10"/>
  <c r="D1050" i="10"/>
  <c r="C1050" i="10" s="1"/>
  <c r="E1049" i="10"/>
  <c r="D1049" i="10" s="1"/>
  <c r="C1049" i="10" s="1"/>
  <c r="E1048" i="10"/>
  <c r="D1048" i="10"/>
  <c r="C1048" i="10" s="1"/>
  <c r="E1047" i="10"/>
  <c r="D1047" i="10" s="1"/>
  <c r="C1047" i="10" s="1"/>
  <c r="E1046" i="10"/>
  <c r="D1046" i="10"/>
  <c r="C1046" i="10" s="1"/>
  <c r="E1045" i="10"/>
  <c r="D1045" i="10" s="1"/>
  <c r="C1045" i="10" s="1"/>
  <c r="E1044" i="10"/>
  <c r="D1044" i="10"/>
  <c r="C1044" i="10" s="1"/>
  <c r="E1043" i="10"/>
  <c r="D1043" i="10" s="1"/>
  <c r="C1043" i="10" s="1"/>
  <c r="E1042" i="10"/>
  <c r="D1042" i="10"/>
  <c r="C1042" i="10" s="1"/>
  <c r="E1041" i="10"/>
  <c r="D1041" i="10" s="1"/>
  <c r="C1041" i="10" s="1"/>
  <c r="E1040" i="10"/>
  <c r="D1040" i="10"/>
  <c r="C1040" i="10" s="1"/>
  <c r="E1039" i="10"/>
  <c r="D1039" i="10" s="1"/>
  <c r="C1039" i="10" s="1"/>
  <c r="E1038" i="10"/>
  <c r="D1038" i="10"/>
  <c r="C1038" i="10" s="1"/>
  <c r="E1037" i="10"/>
  <c r="D1037" i="10" s="1"/>
  <c r="C1037" i="10" s="1"/>
  <c r="E1036" i="10"/>
  <c r="D1036" i="10"/>
  <c r="C1036" i="10" s="1"/>
  <c r="E1035" i="10"/>
  <c r="D1035" i="10" s="1"/>
  <c r="C1035" i="10" s="1"/>
  <c r="E1034" i="10"/>
  <c r="D1034" i="10"/>
  <c r="C1034" i="10" s="1"/>
  <c r="E1033" i="10"/>
  <c r="D1033" i="10" s="1"/>
  <c r="C1033" i="10" s="1"/>
  <c r="E1032" i="10"/>
  <c r="D1032" i="10"/>
  <c r="C1032" i="10" s="1"/>
  <c r="E1031" i="10"/>
  <c r="D1031" i="10" s="1"/>
  <c r="C1031" i="10" s="1"/>
  <c r="E1030" i="10"/>
  <c r="D1030" i="10"/>
  <c r="C1030" i="10" s="1"/>
  <c r="E1029" i="10"/>
  <c r="D1029" i="10" s="1"/>
  <c r="C1029" i="10" s="1"/>
  <c r="E1028" i="10"/>
  <c r="D1028" i="10"/>
  <c r="C1028" i="10" s="1"/>
  <c r="E1027" i="10"/>
  <c r="D1027" i="10" s="1"/>
  <c r="C1027" i="10" s="1"/>
  <c r="E1026" i="10"/>
  <c r="D1026" i="10"/>
  <c r="C1026" i="10" s="1"/>
  <c r="E1025" i="10"/>
  <c r="D1025" i="10" s="1"/>
  <c r="C1025" i="10" s="1"/>
  <c r="E1024" i="10"/>
  <c r="D1024" i="10"/>
  <c r="C1024" i="10" s="1"/>
  <c r="E1023" i="10"/>
  <c r="D1023" i="10" s="1"/>
  <c r="C1023" i="10" s="1"/>
  <c r="E1022" i="10"/>
  <c r="D1022" i="10"/>
  <c r="C1022" i="10" s="1"/>
  <c r="E1021" i="10"/>
  <c r="D1021" i="10" s="1"/>
  <c r="C1021" i="10" s="1"/>
  <c r="E1020" i="10"/>
  <c r="D1020" i="10"/>
  <c r="C1020" i="10" s="1"/>
  <c r="E1019" i="10"/>
  <c r="D1019" i="10" s="1"/>
  <c r="C1019" i="10" s="1"/>
  <c r="E1018" i="10"/>
  <c r="D1018" i="10"/>
  <c r="C1018" i="10" s="1"/>
  <c r="E1017" i="10"/>
  <c r="D1017" i="10" s="1"/>
  <c r="C1017" i="10" s="1"/>
  <c r="E1016" i="10"/>
  <c r="D1016" i="10"/>
  <c r="C1016" i="10" s="1"/>
  <c r="E1015" i="10"/>
  <c r="D1015" i="10" s="1"/>
  <c r="C1015" i="10" s="1"/>
  <c r="E1014" i="10"/>
  <c r="D1014" i="10"/>
  <c r="C1014" i="10" s="1"/>
  <c r="E1013" i="10"/>
  <c r="D1013" i="10" s="1"/>
  <c r="C1013" i="10" s="1"/>
  <c r="E1012" i="10"/>
  <c r="D1012" i="10"/>
  <c r="C1012" i="10" s="1"/>
  <c r="E1011" i="10"/>
  <c r="D1011" i="10" s="1"/>
  <c r="C1011" i="10" s="1"/>
  <c r="E1010" i="10"/>
  <c r="D1010" i="10"/>
  <c r="C1010" i="10" s="1"/>
  <c r="E1009" i="10"/>
  <c r="D1009" i="10" s="1"/>
  <c r="C1009" i="10" s="1"/>
  <c r="E1008" i="10"/>
  <c r="D1008" i="10"/>
  <c r="C1008" i="10" s="1"/>
  <c r="E1007" i="10"/>
  <c r="D1007" i="10" s="1"/>
  <c r="C1007" i="10" s="1"/>
  <c r="E1006" i="10"/>
  <c r="D1006" i="10"/>
  <c r="C1006" i="10" s="1"/>
  <c r="E1005" i="10"/>
  <c r="D1005" i="10" s="1"/>
  <c r="C1005" i="10" s="1"/>
  <c r="E1004" i="10"/>
  <c r="D1004" i="10"/>
  <c r="C1004" i="10" s="1"/>
  <c r="E1003" i="10"/>
  <c r="D1003" i="10" s="1"/>
  <c r="C1003" i="10" s="1"/>
  <c r="E1002" i="10"/>
  <c r="D1002" i="10"/>
  <c r="C1002" i="10" s="1"/>
  <c r="E1001" i="10"/>
  <c r="D1001" i="10" s="1"/>
  <c r="C1001" i="10" s="1"/>
  <c r="E1000" i="10"/>
  <c r="D1000" i="10"/>
  <c r="C1000" i="10" s="1"/>
  <c r="E999" i="10"/>
  <c r="D999" i="10" s="1"/>
  <c r="C999" i="10" s="1"/>
  <c r="E998" i="10"/>
  <c r="D998" i="10"/>
  <c r="C998" i="10" s="1"/>
  <c r="E997" i="10"/>
  <c r="D997" i="10" s="1"/>
  <c r="C997" i="10" s="1"/>
  <c r="E996" i="10"/>
  <c r="D996" i="10"/>
  <c r="C996" i="10" s="1"/>
  <c r="E995" i="10"/>
  <c r="D995" i="10" s="1"/>
  <c r="C995" i="10" s="1"/>
  <c r="E994" i="10"/>
  <c r="D994" i="10"/>
  <c r="C994" i="10" s="1"/>
  <c r="E993" i="10"/>
  <c r="D993" i="10" s="1"/>
  <c r="C993" i="10" s="1"/>
  <c r="E992" i="10"/>
  <c r="D992" i="10"/>
  <c r="C992" i="10" s="1"/>
  <c r="E991" i="10"/>
  <c r="D991" i="10" s="1"/>
  <c r="C991" i="10" s="1"/>
  <c r="E990" i="10"/>
  <c r="D990" i="10"/>
  <c r="C990" i="10" s="1"/>
  <c r="E989" i="10"/>
  <c r="D989" i="10" s="1"/>
  <c r="C989" i="10" s="1"/>
  <c r="E988" i="10"/>
  <c r="D988" i="10"/>
  <c r="C988" i="10" s="1"/>
  <c r="E987" i="10"/>
  <c r="D987" i="10" s="1"/>
  <c r="C987" i="10" s="1"/>
  <c r="E986" i="10"/>
  <c r="D986" i="10"/>
  <c r="C986" i="10" s="1"/>
  <c r="E985" i="10"/>
  <c r="D985" i="10" s="1"/>
  <c r="C985" i="10" s="1"/>
  <c r="E984" i="10"/>
  <c r="D984" i="10"/>
  <c r="C984" i="10" s="1"/>
  <c r="E983" i="10"/>
  <c r="D983" i="10" s="1"/>
  <c r="C983" i="10" s="1"/>
  <c r="E982" i="10"/>
  <c r="D982" i="10"/>
  <c r="C982" i="10" s="1"/>
  <c r="E981" i="10"/>
  <c r="D981" i="10" s="1"/>
  <c r="C981" i="10" s="1"/>
  <c r="E980" i="10"/>
  <c r="D980" i="10"/>
  <c r="C980" i="10" s="1"/>
  <c r="E979" i="10"/>
  <c r="D979" i="10" s="1"/>
  <c r="C979" i="10" s="1"/>
  <c r="E978" i="10"/>
  <c r="D978" i="10"/>
  <c r="C978" i="10" s="1"/>
  <c r="E977" i="10"/>
  <c r="D977" i="10" s="1"/>
  <c r="C977" i="10" s="1"/>
  <c r="E976" i="10"/>
  <c r="D976" i="10"/>
  <c r="C976" i="10" s="1"/>
  <c r="E975" i="10"/>
  <c r="D975" i="10" s="1"/>
  <c r="C975" i="10"/>
  <c r="E974" i="10"/>
  <c r="D974" i="10"/>
  <c r="C974" i="10" s="1"/>
  <c r="E973" i="10"/>
  <c r="D973" i="10" s="1"/>
  <c r="C973" i="10" s="1"/>
  <c r="E972" i="10"/>
  <c r="D972" i="10"/>
  <c r="C972" i="10" s="1"/>
  <c r="E971" i="10"/>
  <c r="D971" i="10" s="1"/>
  <c r="C971" i="10"/>
  <c r="E970" i="10"/>
  <c r="D970" i="10"/>
  <c r="C970" i="10" s="1"/>
  <c r="E969" i="10"/>
  <c r="D969" i="10" s="1"/>
  <c r="C969" i="10" s="1"/>
  <c r="E968" i="10"/>
  <c r="D968" i="10"/>
  <c r="C968" i="10" s="1"/>
  <c r="E967" i="10"/>
  <c r="D967" i="10" s="1"/>
  <c r="C967" i="10"/>
  <c r="E966" i="10"/>
  <c r="D966" i="10"/>
  <c r="C966" i="10" s="1"/>
  <c r="E965" i="10"/>
  <c r="D965" i="10" s="1"/>
  <c r="C965" i="10" s="1"/>
  <c r="E964" i="10"/>
  <c r="D964" i="10"/>
  <c r="C964" i="10" s="1"/>
  <c r="E963" i="10"/>
  <c r="D963" i="10" s="1"/>
  <c r="C963" i="10"/>
  <c r="E962" i="10"/>
  <c r="D962" i="10"/>
  <c r="C962" i="10" s="1"/>
  <c r="E961" i="10"/>
  <c r="D961" i="10" s="1"/>
  <c r="C961" i="10" s="1"/>
  <c r="E960" i="10"/>
  <c r="D960" i="10"/>
  <c r="C960" i="10" s="1"/>
  <c r="E959" i="10"/>
  <c r="D959" i="10" s="1"/>
  <c r="C959" i="10" s="1"/>
  <c r="E958" i="10"/>
  <c r="D958" i="10"/>
  <c r="C958" i="10" s="1"/>
  <c r="E957" i="10"/>
  <c r="D957" i="10" s="1"/>
  <c r="C957" i="10" s="1"/>
  <c r="E956" i="10"/>
  <c r="D956" i="10"/>
  <c r="C956" i="10" s="1"/>
  <c r="E955" i="10"/>
  <c r="D955" i="10" s="1"/>
  <c r="C955" i="10" s="1"/>
  <c r="E954" i="10"/>
  <c r="D954" i="10"/>
  <c r="C954" i="10" s="1"/>
  <c r="E953" i="10"/>
  <c r="D953" i="10" s="1"/>
  <c r="C953" i="10" s="1"/>
  <c r="E952" i="10"/>
  <c r="D952" i="10"/>
  <c r="C952" i="10" s="1"/>
  <c r="E951" i="10"/>
  <c r="D951" i="10" s="1"/>
  <c r="C951" i="10" s="1"/>
  <c r="E950" i="10"/>
  <c r="D950" i="10"/>
  <c r="C950" i="10" s="1"/>
  <c r="E949" i="10"/>
  <c r="D949" i="10" s="1"/>
  <c r="C949" i="10" s="1"/>
  <c r="E948" i="10"/>
  <c r="D948" i="10"/>
  <c r="C948" i="10" s="1"/>
  <c r="E947" i="10"/>
  <c r="D947" i="10" s="1"/>
  <c r="C947" i="10" s="1"/>
  <c r="E946" i="10"/>
  <c r="D946" i="10"/>
  <c r="C946" i="10" s="1"/>
  <c r="E945" i="10"/>
  <c r="D945" i="10" s="1"/>
  <c r="C945" i="10" s="1"/>
  <c r="E944" i="10"/>
  <c r="D944" i="10"/>
  <c r="C944" i="10" s="1"/>
  <c r="E943" i="10"/>
  <c r="D943" i="10" s="1"/>
  <c r="C943" i="10" s="1"/>
  <c r="E942" i="10"/>
  <c r="D942" i="10"/>
  <c r="C942" i="10" s="1"/>
  <c r="E941" i="10"/>
  <c r="D941" i="10" s="1"/>
  <c r="C941" i="10" s="1"/>
  <c r="E940" i="10"/>
  <c r="D940" i="10"/>
  <c r="C940" i="10" s="1"/>
  <c r="E939" i="10"/>
  <c r="D939" i="10" s="1"/>
  <c r="C939" i="10" s="1"/>
  <c r="E938" i="10"/>
  <c r="D938" i="10"/>
  <c r="C938" i="10" s="1"/>
  <c r="E937" i="10"/>
  <c r="D937" i="10" s="1"/>
  <c r="C937" i="10" s="1"/>
  <c r="E936" i="10"/>
  <c r="D936" i="10"/>
  <c r="C936" i="10" s="1"/>
  <c r="E935" i="10"/>
  <c r="D935" i="10" s="1"/>
  <c r="C935" i="10" s="1"/>
  <c r="E934" i="10"/>
  <c r="D934" i="10"/>
  <c r="C934" i="10" s="1"/>
  <c r="E933" i="10"/>
  <c r="D933" i="10" s="1"/>
  <c r="C933" i="10" s="1"/>
  <c r="E932" i="10"/>
  <c r="D932" i="10"/>
  <c r="C932" i="10" s="1"/>
  <c r="E931" i="10"/>
  <c r="D931" i="10" s="1"/>
  <c r="C931" i="10" s="1"/>
  <c r="E930" i="10"/>
  <c r="D930" i="10"/>
  <c r="C930" i="10" s="1"/>
  <c r="E929" i="10"/>
  <c r="D929" i="10" s="1"/>
  <c r="C929" i="10" s="1"/>
  <c r="E928" i="10"/>
  <c r="D928" i="10"/>
  <c r="C928" i="10" s="1"/>
  <c r="E927" i="10"/>
  <c r="D927" i="10" s="1"/>
  <c r="C927" i="10" s="1"/>
  <c r="E926" i="10"/>
  <c r="D926" i="10"/>
  <c r="C926" i="10" s="1"/>
  <c r="E925" i="10"/>
  <c r="D925" i="10" s="1"/>
  <c r="C925" i="10" s="1"/>
  <c r="E924" i="10"/>
  <c r="D924" i="10"/>
  <c r="C924" i="10" s="1"/>
  <c r="E923" i="10"/>
  <c r="D923" i="10" s="1"/>
  <c r="C923" i="10" s="1"/>
  <c r="E922" i="10"/>
  <c r="D922" i="10"/>
  <c r="C922" i="10" s="1"/>
  <c r="E921" i="10"/>
  <c r="D921" i="10" s="1"/>
  <c r="C921" i="10" s="1"/>
  <c r="E920" i="10"/>
  <c r="D920" i="10"/>
  <c r="C920" i="10" s="1"/>
  <c r="E919" i="10"/>
  <c r="D919" i="10" s="1"/>
  <c r="C919" i="10" s="1"/>
  <c r="E918" i="10"/>
  <c r="D918" i="10"/>
  <c r="C918" i="10" s="1"/>
  <c r="E917" i="10"/>
  <c r="D917" i="10" s="1"/>
  <c r="C917" i="10" s="1"/>
  <c r="E916" i="10"/>
  <c r="D916" i="10"/>
  <c r="C916" i="10" s="1"/>
  <c r="E915" i="10"/>
  <c r="D915" i="10" s="1"/>
  <c r="C915" i="10" s="1"/>
  <c r="E914" i="10"/>
  <c r="D914" i="10"/>
  <c r="C914" i="10" s="1"/>
  <c r="E913" i="10"/>
  <c r="D913" i="10" s="1"/>
  <c r="C913" i="10"/>
  <c r="E912" i="10"/>
  <c r="D912" i="10" s="1"/>
  <c r="C912" i="10" s="1"/>
  <c r="E911" i="10"/>
  <c r="D911" i="10"/>
  <c r="C911" i="10"/>
  <c r="E910" i="10"/>
  <c r="D910" i="10"/>
  <c r="C910" i="10"/>
  <c r="E909" i="10"/>
  <c r="D909" i="10" s="1"/>
  <c r="C909" i="10" s="1"/>
  <c r="E908" i="10"/>
  <c r="D908" i="10"/>
  <c r="C908" i="10" s="1"/>
  <c r="E907" i="10"/>
  <c r="D907" i="10" s="1"/>
  <c r="C907" i="10" s="1"/>
  <c r="E906" i="10"/>
  <c r="D906" i="10"/>
  <c r="C906" i="10" s="1"/>
  <c r="E905" i="10"/>
  <c r="D905" i="10"/>
  <c r="C905" i="10"/>
  <c r="E904" i="10"/>
  <c r="D904" i="10"/>
  <c r="C904" i="10"/>
  <c r="E903" i="10"/>
  <c r="D903" i="10" s="1"/>
  <c r="C903" i="10" s="1"/>
  <c r="E902" i="10"/>
  <c r="D902" i="10"/>
  <c r="C902" i="10" s="1"/>
  <c r="E901" i="10"/>
  <c r="D901" i="10"/>
  <c r="C901" i="10"/>
  <c r="E900" i="10"/>
  <c r="D900" i="10"/>
  <c r="C900" i="10"/>
  <c r="E899" i="10"/>
  <c r="D899" i="10" s="1"/>
  <c r="C899" i="10" s="1"/>
  <c r="E898" i="10"/>
  <c r="D898" i="10"/>
  <c r="C898" i="10" s="1"/>
  <c r="E897" i="10"/>
  <c r="D897" i="10" s="1"/>
  <c r="C897" i="10" s="1"/>
  <c r="E896" i="10"/>
  <c r="D896" i="10"/>
  <c r="C896" i="10" s="1"/>
  <c r="E895" i="10"/>
  <c r="D895" i="10" s="1"/>
  <c r="C895" i="10" s="1"/>
  <c r="E894" i="10"/>
  <c r="D894" i="10"/>
  <c r="C894" i="10" s="1"/>
  <c r="E893" i="10"/>
  <c r="D893" i="10" s="1"/>
  <c r="C893" i="10" s="1"/>
  <c r="E892" i="10"/>
  <c r="D892" i="10"/>
  <c r="C892" i="10" s="1"/>
  <c r="E891" i="10"/>
  <c r="D891" i="10" s="1"/>
  <c r="C891" i="10" s="1"/>
  <c r="E890" i="10"/>
  <c r="D890" i="10"/>
  <c r="C890" i="10" s="1"/>
  <c r="E889" i="10"/>
  <c r="D889" i="10" s="1"/>
  <c r="C889" i="10" s="1"/>
  <c r="E888" i="10"/>
  <c r="D888" i="10"/>
  <c r="C888" i="10" s="1"/>
  <c r="E887" i="10"/>
  <c r="D887" i="10" s="1"/>
  <c r="C887" i="10" s="1"/>
  <c r="E886" i="10"/>
  <c r="D886" i="10"/>
  <c r="C886" i="10" s="1"/>
  <c r="E885" i="10"/>
  <c r="D885" i="10" s="1"/>
  <c r="C885" i="10" s="1"/>
  <c r="E884" i="10"/>
  <c r="D884" i="10"/>
  <c r="C884" i="10" s="1"/>
  <c r="E883" i="10"/>
  <c r="D883" i="10" s="1"/>
  <c r="C883" i="10" s="1"/>
  <c r="E882" i="10"/>
  <c r="D882" i="10"/>
  <c r="C882" i="10" s="1"/>
  <c r="E881" i="10"/>
  <c r="D881" i="10" s="1"/>
  <c r="C881" i="10" s="1"/>
  <c r="E880" i="10"/>
  <c r="D880" i="10"/>
  <c r="C880" i="10" s="1"/>
  <c r="E879" i="10"/>
  <c r="D879" i="10" s="1"/>
  <c r="C879" i="10" s="1"/>
  <c r="E878" i="10"/>
  <c r="D878" i="10"/>
  <c r="C878" i="10" s="1"/>
  <c r="E877" i="10"/>
  <c r="D877" i="10" s="1"/>
  <c r="C877" i="10" s="1"/>
  <c r="E876" i="10"/>
  <c r="D876" i="10"/>
  <c r="C876" i="10" s="1"/>
  <c r="E875" i="10"/>
  <c r="D875" i="10" s="1"/>
  <c r="C875" i="10" s="1"/>
  <c r="E874" i="10"/>
  <c r="D874" i="10"/>
  <c r="C874" i="10" s="1"/>
  <c r="E873" i="10"/>
  <c r="D873" i="10" s="1"/>
  <c r="C873" i="10" s="1"/>
  <c r="E872" i="10"/>
  <c r="D872" i="10"/>
  <c r="C872" i="10" s="1"/>
  <c r="E871" i="10"/>
  <c r="D871" i="10" s="1"/>
  <c r="C871" i="10" s="1"/>
  <c r="E870" i="10"/>
  <c r="D870" i="10"/>
  <c r="C870" i="10" s="1"/>
  <c r="E869" i="10"/>
  <c r="D869" i="10" s="1"/>
  <c r="C869" i="10" s="1"/>
  <c r="E868" i="10"/>
  <c r="D868" i="10"/>
  <c r="C868" i="10" s="1"/>
  <c r="E867" i="10"/>
  <c r="D867" i="10" s="1"/>
  <c r="C867" i="10" s="1"/>
  <c r="E866" i="10"/>
  <c r="D866" i="10"/>
  <c r="C866" i="10" s="1"/>
  <c r="E865" i="10"/>
  <c r="D865" i="10" s="1"/>
  <c r="C865" i="10" s="1"/>
  <c r="E864" i="10"/>
  <c r="D864" i="10"/>
  <c r="C864" i="10" s="1"/>
  <c r="E863" i="10"/>
  <c r="D863" i="10" s="1"/>
  <c r="C863" i="10" s="1"/>
  <c r="E862" i="10"/>
  <c r="D862" i="10"/>
  <c r="C862" i="10" s="1"/>
  <c r="E861" i="10"/>
  <c r="D861" i="10" s="1"/>
  <c r="C861" i="10" s="1"/>
  <c r="E860" i="10"/>
  <c r="D860" i="10"/>
  <c r="C860" i="10" s="1"/>
  <c r="E859" i="10"/>
  <c r="D859" i="10" s="1"/>
  <c r="C859" i="10" s="1"/>
  <c r="E858" i="10"/>
  <c r="D858" i="10"/>
  <c r="C858" i="10" s="1"/>
  <c r="E857" i="10"/>
  <c r="D857" i="10" s="1"/>
  <c r="C857" i="10" s="1"/>
  <c r="E856" i="10"/>
  <c r="D856" i="10"/>
  <c r="C856" i="10" s="1"/>
  <c r="E855" i="10"/>
  <c r="D855" i="10" s="1"/>
  <c r="C855" i="10" s="1"/>
  <c r="E854" i="10"/>
  <c r="D854" i="10"/>
  <c r="C854" i="10" s="1"/>
  <c r="E853" i="10"/>
  <c r="D853" i="10" s="1"/>
  <c r="C853" i="10" s="1"/>
  <c r="E852" i="10"/>
  <c r="D852" i="10"/>
  <c r="C852" i="10" s="1"/>
  <c r="E851" i="10"/>
  <c r="D851" i="10" s="1"/>
  <c r="C851" i="10" s="1"/>
  <c r="E850" i="10"/>
  <c r="D850" i="10"/>
  <c r="C850" i="10" s="1"/>
  <c r="E849" i="10"/>
  <c r="D849" i="10" s="1"/>
  <c r="C849" i="10" s="1"/>
  <c r="E848" i="10"/>
  <c r="D848" i="10"/>
  <c r="C848" i="10" s="1"/>
  <c r="E847" i="10"/>
  <c r="D847" i="10" s="1"/>
  <c r="C847" i="10" s="1"/>
  <c r="E846" i="10"/>
  <c r="D846" i="10"/>
  <c r="C846" i="10" s="1"/>
  <c r="E845" i="10"/>
  <c r="D845" i="10" s="1"/>
  <c r="C845" i="10" s="1"/>
  <c r="E844" i="10"/>
  <c r="D844" i="10"/>
  <c r="C844" i="10" s="1"/>
  <c r="E843" i="10"/>
  <c r="D843" i="10" s="1"/>
  <c r="C843" i="10" s="1"/>
  <c r="E842" i="10"/>
  <c r="D842" i="10"/>
  <c r="C842" i="10" s="1"/>
  <c r="E841" i="10"/>
  <c r="D841" i="10" s="1"/>
  <c r="C841" i="10" s="1"/>
  <c r="E840" i="10"/>
  <c r="D840" i="10"/>
  <c r="C840" i="10" s="1"/>
  <c r="E839" i="10"/>
  <c r="D839" i="10" s="1"/>
  <c r="C839" i="10" s="1"/>
  <c r="E838" i="10"/>
  <c r="D838" i="10"/>
  <c r="C838" i="10" s="1"/>
  <c r="E837" i="10"/>
  <c r="D837" i="10" s="1"/>
  <c r="C837" i="10" s="1"/>
  <c r="E836" i="10"/>
  <c r="D836" i="10"/>
  <c r="C836" i="10" s="1"/>
  <c r="E835" i="10"/>
  <c r="D835" i="10" s="1"/>
  <c r="C835" i="10" s="1"/>
  <c r="E834" i="10"/>
  <c r="D834" i="10"/>
  <c r="C834" i="10" s="1"/>
  <c r="E833" i="10"/>
  <c r="D833" i="10" s="1"/>
  <c r="C833" i="10" s="1"/>
  <c r="E832" i="10"/>
  <c r="D832" i="10"/>
  <c r="C832" i="10" s="1"/>
  <c r="E831" i="10"/>
  <c r="D831" i="10" s="1"/>
  <c r="C831" i="10" s="1"/>
  <c r="E830" i="10"/>
  <c r="D830" i="10"/>
  <c r="C830" i="10" s="1"/>
  <c r="E829" i="10"/>
  <c r="D829" i="10" s="1"/>
  <c r="C829" i="10" s="1"/>
  <c r="E828" i="10"/>
  <c r="D828" i="10"/>
  <c r="C828" i="10" s="1"/>
  <c r="E827" i="10"/>
  <c r="D827" i="10" s="1"/>
  <c r="C827" i="10" s="1"/>
  <c r="E826" i="10"/>
  <c r="D826" i="10"/>
  <c r="C826" i="10" s="1"/>
  <c r="E825" i="10"/>
  <c r="D825" i="10" s="1"/>
  <c r="C825" i="10" s="1"/>
  <c r="E824" i="10"/>
  <c r="D824" i="10"/>
  <c r="C824" i="10" s="1"/>
  <c r="E823" i="10"/>
  <c r="D823" i="10" s="1"/>
  <c r="C823" i="10" s="1"/>
  <c r="E822" i="10"/>
  <c r="D822" i="10"/>
  <c r="C822" i="10" s="1"/>
  <c r="E821" i="10"/>
  <c r="D821" i="10" s="1"/>
  <c r="C821" i="10" s="1"/>
  <c r="E820" i="10"/>
  <c r="D820" i="10"/>
  <c r="C820" i="10" s="1"/>
  <c r="E819" i="10"/>
  <c r="D819" i="10" s="1"/>
  <c r="C819" i="10" s="1"/>
  <c r="E818" i="10"/>
  <c r="D818" i="10"/>
  <c r="C818" i="10" s="1"/>
  <c r="E817" i="10"/>
  <c r="D817" i="10" s="1"/>
  <c r="C817" i="10" s="1"/>
  <c r="E816" i="10"/>
  <c r="D816" i="10"/>
  <c r="C816" i="10" s="1"/>
  <c r="E815" i="10"/>
  <c r="D815" i="10" s="1"/>
  <c r="C815" i="10" s="1"/>
  <c r="E814" i="10"/>
  <c r="D814" i="10"/>
  <c r="C814" i="10" s="1"/>
  <c r="E813" i="10"/>
  <c r="D813" i="10" s="1"/>
  <c r="C813" i="10" s="1"/>
  <c r="E812" i="10"/>
  <c r="D812" i="10"/>
  <c r="C812" i="10" s="1"/>
  <c r="E811" i="10"/>
  <c r="D811" i="10" s="1"/>
  <c r="C811" i="10" s="1"/>
  <c r="E810" i="10"/>
  <c r="D810" i="10"/>
  <c r="C810" i="10" s="1"/>
  <c r="E809" i="10"/>
  <c r="D809" i="10" s="1"/>
  <c r="C809" i="10" s="1"/>
  <c r="E808" i="10"/>
  <c r="D808" i="10"/>
  <c r="C808" i="10" s="1"/>
  <c r="E807" i="10"/>
  <c r="D807" i="10" s="1"/>
  <c r="C807" i="10" s="1"/>
  <c r="E806" i="10"/>
  <c r="D806" i="10"/>
  <c r="C806" i="10" s="1"/>
  <c r="E805" i="10"/>
  <c r="D805" i="10" s="1"/>
  <c r="C805" i="10" s="1"/>
  <c r="E804" i="10"/>
  <c r="D804" i="10"/>
  <c r="C804" i="10" s="1"/>
  <c r="E803" i="10"/>
  <c r="D803" i="10" s="1"/>
  <c r="C803" i="10" s="1"/>
  <c r="E802" i="10"/>
  <c r="D802" i="10"/>
  <c r="C802" i="10" s="1"/>
  <c r="E801" i="10"/>
  <c r="D801" i="10" s="1"/>
  <c r="C801" i="10" s="1"/>
  <c r="E800" i="10"/>
  <c r="D800" i="10"/>
  <c r="C800" i="10" s="1"/>
  <c r="E799" i="10"/>
  <c r="D799" i="10" s="1"/>
  <c r="C799" i="10" s="1"/>
  <c r="E798" i="10"/>
  <c r="D798" i="10"/>
  <c r="C798" i="10" s="1"/>
  <c r="E797" i="10"/>
  <c r="D797" i="10"/>
  <c r="C797" i="10"/>
  <c r="E796" i="10"/>
  <c r="D796" i="10"/>
  <c r="C796" i="10"/>
  <c r="E795" i="10"/>
  <c r="D795" i="10" s="1"/>
  <c r="C795" i="10" s="1"/>
  <c r="E794" i="10"/>
  <c r="D794" i="10"/>
  <c r="C794" i="10" s="1"/>
  <c r="E793" i="10"/>
  <c r="D793" i="10" s="1"/>
  <c r="C793" i="10" s="1"/>
  <c r="E792" i="10"/>
  <c r="D792" i="10"/>
  <c r="C792" i="10" s="1"/>
  <c r="E791" i="10"/>
  <c r="D791" i="10" s="1"/>
  <c r="C791" i="10" s="1"/>
  <c r="E790" i="10"/>
  <c r="D790" i="10"/>
  <c r="C790" i="10" s="1"/>
  <c r="E789" i="10"/>
  <c r="D789" i="10" s="1"/>
  <c r="C789" i="10" s="1"/>
  <c r="E788" i="10"/>
  <c r="D788" i="10"/>
  <c r="C788" i="10" s="1"/>
  <c r="E787" i="10"/>
  <c r="D787" i="10" s="1"/>
  <c r="C787" i="10" s="1"/>
  <c r="E786" i="10"/>
  <c r="D786" i="10"/>
  <c r="C786" i="10" s="1"/>
  <c r="E785" i="10"/>
  <c r="D785" i="10" s="1"/>
  <c r="C785" i="10" s="1"/>
  <c r="E784" i="10"/>
  <c r="D784" i="10"/>
  <c r="C784" i="10" s="1"/>
  <c r="E783" i="10"/>
  <c r="D783" i="10" s="1"/>
  <c r="C783" i="10" s="1"/>
  <c r="E782" i="10"/>
  <c r="D782" i="10"/>
  <c r="C782" i="10" s="1"/>
  <c r="E781" i="10"/>
  <c r="D781" i="10" s="1"/>
  <c r="C781" i="10" s="1"/>
  <c r="E780" i="10"/>
  <c r="D780" i="10"/>
  <c r="C780" i="10" s="1"/>
  <c r="E779" i="10"/>
  <c r="D779" i="10" s="1"/>
  <c r="C779" i="10" s="1"/>
  <c r="E778" i="10"/>
  <c r="D778" i="10"/>
  <c r="C778" i="10" s="1"/>
  <c r="E777" i="10"/>
  <c r="D777" i="10" s="1"/>
  <c r="C777" i="10" s="1"/>
  <c r="E776" i="10"/>
  <c r="D776" i="10"/>
  <c r="C776" i="10" s="1"/>
  <c r="E775" i="10"/>
  <c r="D775" i="10" s="1"/>
  <c r="C775" i="10" s="1"/>
  <c r="E774" i="10"/>
  <c r="D774" i="10"/>
  <c r="C774" i="10" s="1"/>
  <c r="E773" i="10"/>
  <c r="D773" i="10" s="1"/>
  <c r="C773" i="10"/>
  <c r="E772" i="10"/>
  <c r="D772" i="10"/>
  <c r="C772" i="10" s="1"/>
  <c r="E771" i="10"/>
  <c r="D771" i="10" s="1"/>
  <c r="C771" i="10" s="1"/>
  <c r="E770" i="10"/>
  <c r="D770" i="10"/>
  <c r="C770" i="10" s="1"/>
  <c r="E769" i="10"/>
  <c r="D769" i="10" s="1"/>
  <c r="C769" i="10"/>
  <c r="E768" i="10"/>
  <c r="D768" i="10"/>
  <c r="C768" i="10" s="1"/>
  <c r="E767" i="10"/>
  <c r="D767" i="10" s="1"/>
  <c r="C767" i="10" s="1"/>
  <c r="E766" i="10"/>
  <c r="D766" i="10"/>
  <c r="C766" i="10" s="1"/>
  <c r="E765" i="10"/>
  <c r="D765" i="10" s="1"/>
  <c r="C765" i="10"/>
  <c r="E764" i="10"/>
  <c r="D764" i="10"/>
  <c r="C764" i="10" s="1"/>
  <c r="E763" i="10"/>
  <c r="D763" i="10" s="1"/>
  <c r="C763" i="10" s="1"/>
  <c r="E762" i="10"/>
  <c r="D762" i="10"/>
  <c r="C762" i="10" s="1"/>
  <c r="E761" i="10"/>
  <c r="D761" i="10" s="1"/>
  <c r="C761" i="10" s="1"/>
  <c r="E760" i="10"/>
  <c r="D760" i="10"/>
  <c r="C760" i="10" s="1"/>
  <c r="E759" i="10"/>
  <c r="D759" i="10" s="1"/>
  <c r="C759" i="10" s="1"/>
  <c r="E758" i="10"/>
  <c r="D758" i="10"/>
  <c r="C758" i="10" s="1"/>
  <c r="E757" i="10"/>
  <c r="D757" i="10" s="1"/>
  <c r="C757" i="10"/>
  <c r="E756" i="10"/>
  <c r="D756" i="10"/>
  <c r="C756" i="10" s="1"/>
  <c r="E755" i="10"/>
  <c r="D755" i="10" s="1"/>
  <c r="C755" i="10" s="1"/>
  <c r="E754" i="10"/>
  <c r="D754" i="10"/>
  <c r="C754" i="10" s="1"/>
  <c r="E753" i="10"/>
  <c r="D753" i="10" s="1"/>
  <c r="C753" i="10"/>
  <c r="E752" i="10"/>
  <c r="D752" i="10"/>
  <c r="C752" i="10" s="1"/>
  <c r="E751" i="10"/>
  <c r="D751" i="10" s="1"/>
  <c r="C751" i="10" s="1"/>
  <c r="E750" i="10"/>
  <c r="D750" i="10"/>
  <c r="C750" i="10" s="1"/>
  <c r="E749" i="10"/>
  <c r="D749" i="10" s="1"/>
  <c r="C749" i="10"/>
  <c r="E748" i="10"/>
  <c r="D748" i="10"/>
  <c r="C748" i="10" s="1"/>
  <c r="E747" i="10"/>
  <c r="D747" i="10" s="1"/>
  <c r="C747" i="10" s="1"/>
  <c r="E746" i="10"/>
  <c r="D746" i="10"/>
  <c r="C746" i="10" s="1"/>
  <c r="E745" i="10"/>
  <c r="D745" i="10" s="1"/>
  <c r="C745" i="10" s="1"/>
  <c r="E744" i="10"/>
  <c r="D744" i="10"/>
  <c r="C744" i="10" s="1"/>
  <c r="E743" i="10"/>
  <c r="D743" i="10" s="1"/>
  <c r="C743" i="10" s="1"/>
  <c r="E742" i="10"/>
  <c r="D742" i="10"/>
  <c r="C742" i="10" s="1"/>
  <c r="E741" i="10"/>
  <c r="D741" i="10" s="1"/>
  <c r="C741" i="10"/>
  <c r="E740" i="10"/>
  <c r="D740" i="10"/>
  <c r="C740" i="10" s="1"/>
  <c r="E739" i="10"/>
  <c r="D739" i="10" s="1"/>
  <c r="C739" i="10" s="1"/>
  <c r="E738" i="10"/>
  <c r="D738" i="10"/>
  <c r="C738" i="10" s="1"/>
  <c r="E737" i="10"/>
  <c r="D737" i="10" s="1"/>
  <c r="C737" i="10"/>
  <c r="E736" i="10"/>
  <c r="D736" i="10"/>
  <c r="C736" i="10" s="1"/>
  <c r="E735" i="10"/>
  <c r="D735" i="10" s="1"/>
  <c r="C735" i="10" s="1"/>
  <c r="E734" i="10"/>
  <c r="D734" i="10"/>
  <c r="C734" i="10" s="1"/>
  <c r="E733" i="10"/>
  <c r="D733" i="10" s="1"/>
  <c r="C733" i="10"/>
  <c r="E732" i="10"/>
  <c r="D732" i="10"/>
  <c r="C732" i="10" s="1"/>
  <c r="E731" i="10"/>
  <c r="D731" i="10" s="1"/>
  <c r="C731" i="10" s="1"/>
  <c r="E730" i="10"/>
  <c r="D730" i="10"/>
  <c r="C730" i="10" s="1"/>
  <c r="E729" i="10"/>
  <c r="D729" i="10" s="1"/>
  <c r="C729" i="10" s="1"/>
  <c r="E728" i="10"/>
  <c r="D728" i="10"/>
  <c r="C728" i="10" s="1"/>
  <c r="E727" i="10"/>
  <c r="D727" i="10" s="1"/>
  <c r="C727" i="10" s="1"/>
  <c r="E726" i="10"/>
  <c r="D726" i="10"/>
  <c r="C726" i="10" s="1"/>
  <c r="E725" i="10"/>
  <c r="D725" i="10" s="1"/>
  <c r="C725" i="10"/>
  <c r="E724" i="10"/>
  <c r="D724" i="10"/>
  <c r="C724" i="10" s="1"/>
  <c r="E723" i="10"/>
  <c r="D723" i="10" s="1"/>
  <c r="C723" i="10" s="1"/>
  <c r="E722" i="10"/>
  <c r="D722" i="10"/>
  <c r="C722" i="10" s="1"/>
  <c r="E721" i="10"/>
  <c r="D721" i="10" s="1"/>
  <c r="C721" i="10"/>
  <c r="E720" i="10"/>
  <c r="D720" i="10"/>
  <c r="C720" i="10" s="1"/>
  <c r="E719" i="10"/>
  <c r="D719" i="10" s="1"/>
  <c r="C719" i="10" s="1"/>
  <c r="E718" i="10"/>
  <c r="D718" i="10"/>
  <c r="C718" i="10" s="1"/>
  <c r="E717" i="10"/>
  <c r="D717" i="10" s="1"/>
  <c r="C717" i="10"/>
  <c r="E716" i="10"/>
  <c r="D716" i="10"/>
  <c r="C716" i="10" s="1"/>
  <c r="E715" i="10"/>
  <c r="D715" i="10" s="1"/>
  <c r="C715" i="10" s="1"/>
  <c r="E714" i="10"/>
  <c r="D714" i="10"/>
  <c r="C714" i="10" s="1"/>
  <c r="E713" i="10"/>
  <c r="D713" i="10" s="1"/>
  <c r="C713" i="10" s="1"/>
  <c r="E712" i="10"/>
  <c r="D712" i="10"/>
  <c r="C712" i="10" s="1"/>
  <c r="E711" i="10"/>
  <c r="D711" i="10" s="1"/>
  <c r="C711" i="10" s="1"/>
  <c r="E710" i="10"/>
  <c r="D710" i="10"/>
  <c r="C710" i="10" s="1"/>
  <c r="E709" i="10"/>
  <c r="D709" i="10" s="1"/>
  <c r="C709" i="10"/>
  <c r="E708" i="10"/>
  <c r="D708" i="10"/>
  <c r="C708" i="10" s="1"/>
  <c r="E707" i="10"/>
  <c r="D707" i="10" s="1"/>
  <c r="C707" i="10" s="1"/>
  <c r="E706" i="10"/>
  <c r="D706" i="10"/>
  <c r="C706" i="10" s="1"/>
  <c r="E705" i="10"/>
  <c r="D705" i="10" s="1"/>
  <c r="C705" i="10"/>
  <c r="E704" i="10"/>
  <c r="D704" i="10"/>
  <c r="C704" i="10" s="1"/>
  <c r="E703" i="10"/>
  <c r="D703" i="10" s="1"/>
  <c r="C703" i="10" s="1"/>
  <c r="E702" i="10"/>
  <c r="D702" i="10"/>
  <c r="C702" i="10" s="1"/>
  <c r="E701" i="10"/>
  <c r="D701" i="10" s="1"/>
  <c r="C701" i="10" s="1"/>
  <c r="E700" i="10"/>
  <c r="D700" i="10"/>
  <c r="C700" i="10" s="1"/>
  <c r="E699" i="10"/>
  <c r="D699" i="10" s="1"/>
  <c r="C699" i="10" s="1"/>
  <c r="E698" i="10"/>
  <c r="D698" i="10"/>
  <c r="C698" i="10" s="1"/>
  <c r="E697" i="10"/>
  <c r="D697" i="10" s="1"/>
  <c r="C697" i="10" s="1"/>
  <c r="E696" i="10"/>
  <c r="D696" i="10"/>
  <c r="C696" i="10" s="1"/>
  <c r="E695" i="10"/>
  <c r="D695" i="10" s="1"/>
  <c r="C695" i="10" s="1"/>
  <c r="E694" i="10"/>
  <c r="D694" i="10"/>
  <c r="C694" i="10" s="1"/>
  <c r="E693" i="10"/>
  <c r="D693" i="10" s="1"/>
  <c r="C693" i="10"/>
  <c r="E692" i="10"/>
  <c r="D692" i="10"/>
  <c r="C692" i="10" s="1"/>
  <c r="E691" i="10"/>
  <c r="D691" i="10" s="1"/>
  <c r="C691" i="10" s="1"/>
  <c r="E690" i="10"/>
  <c r="D690" i="10"/>
  <c r="C690" i="10" s="1"/>
  <c r="E689" i="10"/>
  <c r="D689" i="10" s="1"/>
  <c r="C689" i="10"/>
  <c r="E688" i="10"/>
  <c r="D688" i="10"/>
  <c r="C688" i="10" s="1"/>
  <c r="E687" i="10"/>
  <c r="D687" i="10" s="1"/>
  <c r="C687" i="10" s="1"/>
  <c r="E686" i="10"/>
  <c r="D686" i="10"/>
  <c r="C686" i="10" s="1"/>
  <c r="E685" i="10"/>
  <c r="D685" i="10" s="1"/>
  <c r="C685" i="10"/>
  <c r="E684" i="10"/>
  <c r="D684" i="10"/>
  <c r="C684" i="10" s="1"/>
  <c r="E683" i="10"/>
  <c r="D683" i="10" s="1"/>
  <c r="C683" i="10" s="1"/>
  <c r="E682" i="10"/>
  <c r="D682" i="10"/>
  <c r="C682" i="10" s="1"/>
  <c r="E681" i="10"/>
  <c r="D681" i="10" s="1"/>
  <c r="C681" i="10" s="1"/>
  <c r="E680" i="10"/>
  <c r="D680" i="10"/>
  <c r="C680" i="10" s="1"/>
  <c r="E679" i="10"/>
  <c r="D679" i="10" s="1"/>
  <c r="C679" i="10" s="1"/>
  <c r="E678" i="10"/>
  <c r="D678" i="10"/>
  <c r="C678" i="10" s="1"/>
  <c r="E677" i="10"/>
  <c r="D677" i="10" s="1"/>
  <c r="C677" i="10"/>
  <c r="E676" i="10"/>
  <c r="D676" i="10"/>
  <c r="C676" i="10" s="1"/>
  <c r="E675" i="10"/>
  <c r="D675" i="10" s="1"/>
  <c r="C675" i="10" s="1"/>
  <c r="E674" i="10"/>
  <c r="D674" i="10"/>
  <c r="C674" i="10" s="1"/>
  <c r="E673" i="10"/>
  <c r="D673" i="10" s="1"/>
  <c r="C673" i="10"/>
  <c r="E672" i="10"/>
  <c r="D672" i="10"/>
  <c r="C672" i="10" s="1"/>
  <c r="E671" i="10"/>
  <c r="D671" i="10" s="1"/>
  <c r="C671" i="10" s="1"/>
  <c r="E670" i="10"/>
  <c r="D670" i="10"/>
  <c r="C670" i="10" s="1"/>
  <c r="E669" i="10"/>
  <c r="D669" i="10" s="1"/>
  <c r="C669" i="10"/>
  <c r="E668" i="10"/>
  <c r="D668" i="10"/>
  <c r="C668" i="10" s="1"/>
  <c r="E667" i="10"/>
  <c r="D667" i="10" s="1"/>
  <c r="C667" i="10" s="1"/>
  <c r="E666" i="10"/>
  <c r="D666" i="10"/>
  <c r="C666" i="10" s="1"/>
  <c r="E665" i="10"/>
  <c r="D665" i="10" s="1"/>
  <c r="C665" i="10" s="1"/>
  <c r="E664" i="10"/>
  <c r="D664" i="10"/>
  <c r="C664" i="10" s="1"/>
  <c r="E663" i="10"/>
  <c r="D663" i="10" s="1"/>
  <c r="C663" i="10" s="1"/>
  <c r="E662" i="10"/>
  <c r="D662" i="10"/>
  <c r="C662" i="10" s="1"/>
  <c r="E661" i="10"/>
  <c r="D661" i="10" s="1"/>
  <c r="C661" i="10"/>
  <c r="E660" i="10"/>
  <c r="D660" i="10"/>
  <c r="C660" i="10" s="1"/>
  <c r="E659" i="10"/>
  <c r="D659" i="10" s="1"/>
  <c r="C659" i="10" s="1"/>
  <c r="E658" i="10"/>
  <c r="D658" i="10"/>
  <c r="C658" i="10" s="1"/>
  <c r="E657" i="10"/>
  <c r="D657" i="10" s="1"/>
  <c r="C657" i="10"/>
  <c r="E656" i="10"/>
  <c r="D656" i="10"/>
  <c r="C656" i="10" s="1"/>
  <c r="E655" i="10"/>
  <c r="D655" i="10" s="1"/>
  <c r="C655" i="10" s="1"/>
  <c r="E654" i="10"/>
  <c r="D654" i="10"/>
  <c r="C654" i="10" s="1"/>
  <c r="E653" i="10"/>
  <c r="D653" i="10" s="1"/>
  <c r="C653" i="10"/>
  <c r="E652" i="10"/>
  <c r="D652" i="10"/>
  <c r="C652" i="10" s="1"/>
  <c r="E651" i="10"/>
  <c r="D651" i="10" s="1"/>
  <c r="C651" i="10"/>
  <c r="E650" i="10"/>
  <c r="D650" i="10"/>
  <c r="C650" i="10" s="1"/>
  <c r="E649" i="10"/>
  <c r="D649" i="10" s="1"/>
  <c r="C649" i="10" s="1"/>
  <c r="E648" i="10"/>
  <c r="D648" i="10"/>
  <c r="C648" i="10" s="1"/>
  <c r="E647" i="10"/>
  <c r="D647" i="10" s="1"/>
  <c r="C647" i="10" s="1"/>
  <c r="E646" i="10"/>
  <c r="D646" i="10"/>
  <c r="C646" i="10" s="1"/>
  <c r="E645" i="10"/>
  <c r="D645" i="10" s="1"/>
  <c r="C645" i="10" s="1"/>
  <c r="E644" i="10"/>
  <c r="D644" i="10"/>
  <c r="C644" i="10" s="1"/>
  <c r="E643" i="10"/>
  <c r="D643" i="10" s="1"/>
  <c r="C643" i="10" s="1"/>
  <c r="E642" i="10"/>
  <c r="D642" i="10"/>
  <c r="C642" i="10" s="1"/>
  <c r="E641" i="10"/>
  <c r="D641" i="10" s="1"/>
  <c r="C641" i="10" s="1"/>
  <c r="E640" i="10"/>
  <c r="D640" i="10"/>
  <c r="C640" i="10" s="1"/>
  <c r="E639" i="10"/>
  <c r="D639" i="10" s="1"/>
  <c r="C639" i="10" s="1"/>
  <c r="E638" i="10"/>
  <c r="D638" i="10"/>
  <c r="C638" i="10" s="1"/>
  <c r="E637" i="10"/>
  <c r="D637" i="10" s="1"/>
  <c r="C637" i="10" s="1"/>
  <c r="E636" i="10"/>
  <c r="D636" i="10"/>
  <c r="C636" i="10" s="1"/>
  <c r="E635" i="10"/>
  <c r="D635" i="10" s="1"/>
  <c r="C635" i="10" s="1"/>
  <c r="E634" i="10"/>
  <c r="D634" i="10"/>
  <c r="C634" i="10" s="1"/>
  <c r="E633" i="10"/>
  <c r="D633" i="10" s="1"/>
  <c r="C633" i="10" s="1"/>
  <c r="E632" i="10"/>
  <c r="D632" i="10"/>
  <c r="C632" i="10" s="1"/>
  <c r="E631" i="10"/>
  <c r="D631" i="10" s="1"/>
  <c r="C631" i="10" s="1"/>
  <c r="E630" i="10"/>
  <c r="D630" i="10"/>
  <c r="C630" i="10" s="1"/>
  <c r="E629" i="10"/>
  <c r="D629" i="10" s="1"/>
  <c r="C629" i="10" s="1"/>
  <c r="E628" i="10"/>
  <c r="D628" i="10"/>
  <c r="C628" i="10" s="1"/>
  <c r="E627" i="10"/>
  <c r="D627" i="10" s="1"/>
  <c r="C627" i="10"/>
  <c r="E626" i="10"/>
  <c r="D626" i="10" s="1"/>
  <c r="C626" i="10" s="1"/>
  <c r="E625" i="10"/>
  <c r="D625" i="10" s="1"/>
  <c r="C625" i="10" s="1"/>
  <c r="E624" i="10"/>
  <c r="D624" i="10"/>
  <c r="C624" i="10" s="1"/>
  <c r="E623" i="10"/>
  <c r="D623" i="10" s="1"/>
  <c r="C623" i="10" s="1"/>
  <c r="E622" i="10"/>
  <c r="D622" i="10"/>
  <c r="C622" i="10" s="1"/>
  <c r="E621" i="10"/>
  <c r="D621" i="10" s="1"/>
  <c r="C621" i="10" s="1"/>
  <c r="E620" i="10"/>
  <c r="D620" i="10"/>
  <c r="C620" i="10" s="1"/>
  <c r="E619" i="10"/>
  <c r="D619" i="10" s="1"/>
  <c r="C619" i="10" s="1"/>
  <c r="E618" i="10"/>
  <c r="D618" i="10"/>
  <c r="C618" i="10" s="1"/>
  <c r="E617" i="10"/>
  <c r="D617" i="10" s="1"/>
  <c r="C617" i="10" s="1"/>
  <c r="E616" i="10"/>
  <c r="D616" i="10"/>
  <c r="C616" i="10" s="1"/>
  <c r="E615" i="10"/>
  <c r="D615" i="10" s="1"/>
  <c r="C615" i="10" s="1"/>
  <c r="E614" i="10"/>
  <c r="D614" i="10"/>
  <c r="C614" i="10" s="1"/>
  <c r="E613" i="10"/>
  <c r="D613" i="10"/>
  <c r="C613" i="10"/>
  <c r="E612" i="10"/>
  <c r="D612" i="10"/>
  <c r="C612" i="10"/>
  <c r="E611" i="10"/>
  <c r="D611" i="10" s="1"/>
  <c r="C611" i="10" s="1"/>
  <c r="E610" i="10"/>
  <c r="D610" i="10"/>
  <c r="C610" i="10" s="1"/>
  <c r="E609" i="10"/>
  <c r="D609" i="10"/>
  <c r="C609" i="10"/>
  <c r="E608" i="10"/>
  <c r="D608" i="10"/>
  <c r="C608" i="10"/>
  <c r="E607" i="10"/>
  <c r="D607" i="10" s="1"/>
  <c r="C607" i="10" s="1"/>
  <c r="E606" i="10"/>
  <c r="D606" i="10"/>
  <c r="C606" i="10" s="1"/>
  <c r="E605" i="10"/>
  <c r="D605" i="10"/>
  <c r="C605" i="10"/>
  <c r="E604" i="10"/>
  <c r="D604" i="10"/>
  <c r="C604" i="10"/>
  <c r="E603" i="10"/>
  <c r="D603" i="10" s="1"/>
  <c r="C603" i="10" s="1"/>
  <c r="E602" i="10"/>
  <c r="D602" i="10"/>
  <c r="C602" i="10" s="1"/>
  <c r="E601" i="10"/>
  <c r="D601" i="10"/>
  <c r="C601" i="10"/>
  <c r="E600" i="10"/>
  <c r="D600" i="10"/>
  <c r="C600" i="10"/>
  <c r="E599" i="10"/>
  <c r="D599" i="10" s="1"/>
  <c r="C599" i="10" s="1"/>
  <c r="E598" i="10"/>
  <c r="D598" i="10"/>
  <c r="C598" i="10" s="1"/>
  <c r="E597" i="10"/>
  <c r="D597" i="10"/>
  <c r="C597" i="10"/>
  <c r="E596" i="10"/>
  <c r="D596" i="10"/>
  <c r="C596" i="10"/>
  <c r="E595" i="10"/>
  <c r="D595" i="10" s="1"/>
  <c r="C595" i="10" s="1"/>
  <c r="E594" i="10"/>
  <c r="D594" i="10"/>
  <c r="C594" i="10" s="1"/>
  <c r="E593" i="10"/>
  <c r="D593" i="10"/>
  <c r="C593" i="10"/>
  <c r="E592" i="10"/>
  <c r="D592" i="10"/>
  <c r="C592" i="10"/>
  <c r="E591" i="10"/>
  <c r="D591" i="10" s="1"/>
  <c r="C591" i="10" s="1"/>
  <c r="E590" i="10"/>
  <c r="D590" i="10"/>
  <c r="C590" i="10" s="1"/>
  <c r="E589" i="10"/>
  <c r="D589" i="10"/>
  <c r="C589" i="10"/>
  <c r="E588" i="10"/>
  <c r="D588" i="10"/>
  <c r="C588" i="10"/>
  <c r="E587" i="10"/>
  <c r="D587" i="10" s="1"/>
  <c r="C587" i="10" s="1"/>
  <c r="E586" i="10"/>
  <c r="D586" i="10"/>
  <c r="C586" i="10" s="1"/>
  <c r="E585" i="10"/>
  <c r="D585" i="10"/>
  <c r="C585" i="10"/>
  <c r="E584" i="10"/>
  <c r="D584" i="10"/>
  <c r="C584" i="10"/>
  <c r="E583" i="10"/>
  <c r="D583" i="10" s="1"/>
  <c r="C583" i="10" s="1"/>
  <c r="E582" i="10"/>
  <c r="D582" i="10"/>
  <c r="C582" i="10" s="1"/>
  <c r="E581" i="10"/>
  <c r="D581" i="10"/>
  <c r="C581" i="10"/>
  <c r="E580" i="10"/>
  <c r="D580" i="10"/>
  <c r="C580" i="10"/>
  <c r="E579" i="10"/>
  <c r="D579" i="10" s="1"/>
  <c r="C579" i="10" s="1"/>
  <c r="E578" i="10"/>
  <c r="D578" i="10"/>
  <c r="C578" i="10" s="1"/>
  <c r="E577" i="10"/>
  <c r="D577" i="10"/>
  <c r="C577" i="10"/>
  <c r="E576" i="10"/>
  <c r="D576" i="10"/>
  <c r="C576" i="10"/>
  <c r="E575" i="10"/>
  <c r="D575" i="10" s="1"/>
  <c r="C575" i="10" s="1"/>
  <c r="E574" i="10"/>
  <c r="D574" i="10"/>
  <c r="C574" i="10" s="1"/>
  <c r="E573" i="10"/>
  <c r="D573" i="10"/>
  <c r="C573" i="10"/>
  <c r="E572" i="10"/>
  <c r="D572" i="10"/>
  <c r="C572" i="10"/>
  <c r="E571" i="10"/>
  <c r="D571" i="10" s="1"/>
  <c r="C571" i="10" s="1"/>
  <c r="E570" i="10"/>
  <c r="D570" i="10"/>
  <c r="C570" i="10" s="1"/>
  <c r="E569" i="10"/>
  <c r="D569" i="10"/>
  <c r="C569" i="10"/>
  <c r="E568" i="10"/>
  <c r="D568" i="10"/>
  <c r="C568" i="10"/>
  <c r="E567" i="10"/>
  <c r="D567" i="10" s="1"/>
  <c r="C567" i="10" s="1"/>
  <c r="E566" i="10"/>
  <c r="D566" i="10"/>
  <c r="C566" i="10" s="1"/>
  <c r="E565" i="10"/>
  <c r="D565" i="10"/>
  <c r="C565" i="10"/>
  <c r="E564" i="10"/>
  <c r="D564" i="10"/>
  <c r="C564" i="10"/>
  <c r="E563" i="10"/>
  <c r="D563" i="10" s="1"/>
  <c r="C563" i="10" s="1"/>
  <c r="E562" i="10"/>
  <c r="D562" i="10"/>
  <c r="C562" i="10" s="1"/>
  <c r="E561" i="10"/>
  <c r="D561" i="10"/>
  <c r="C561" i="10"/>
  <c r="E560" i="10"/>
  <c r="D560" i="10"/>
  <c r="C560" i="10"/>
  <c r="E559" i="10"/>
  <c r="D559" i="10" s="1"/>
  <c r="C559" i="10" s="1"/>
  <c r="E558" i="10"/>
  <c r="D558" i="10"/>
  <c r="C558" i="10" s="1"/>
  <c r="E557" i="10"/>
  <c r="D557" i="10"/>
  <c r="C557" i="10"/>
  <c r="E556" i="10"/>
  <c r="D556" i="10"/>
  <c r="C556" i="10"/>
  <c r="E555" i="10"/>
  <c r="D555" i="10" s="1"/>
  <c r="C555" i="10" s="1"/>
  <c r="E554" i="10"/>
  <c r="D554" i="10"/>
  <c r="C554" i="10" s="1"/>
  <c r="E553" i="10"/>
  <c r="D553" i="10"/>
  <c r="C553" i="10"/>
  <c r="E552" i="10"/>
  <c r="D552" i="10"/>
  <c r="C552" i="10"/>
  <c r="E551" i="10"/>
  <c r="D551" i="10" s="1"/>
  <c r="C551" i="10" s="1"/>
  <c r="E550" i="10"/>
  <c r="D550" i="10"/>
  <c r="C550" i="10" s="1"/>
  <c r="E549" i="10"/>
  <c r="D549" i="10" s="1"/>
  <c r="C549" i="10" s="1"/>
  <c r="E548" i="10"/>
  <c r="D548" i="10"/>
  <c r="C548" i="10" s="1"/>
  <c r="E547" i="10"/>
  <c r="D547" i="10" s="1"/>
  <c r="C547" i="10" s="1"/>
  <c r="E546" i="10"/>
  <c r="D546" i="10"/>
  <c r="C546" i="10" s="1"/>
  <c r="E545" i="10"/>
  <c r="D545" i="10"/>
  <c r="C545" i="10"/>
  <c r="E544" i="10"/>
  <c r="D544" i="10"/>
  <c r="C544" i="10"/>
  <c r="E543" i="10"/>
  <c r="D543" i="10" s="1"/>
  <c r="C543" i="10" s="1"/>
  <c r="E542" i="10"/>
  <c r="D542" i="10"/>
  <c r="C542" i="10" s="1"/>
  <c r="E541" i="10"/>
  <c r="D541" i="10" s="1"/>
  <c r="C541" i="10" s="1"/>
  <c r="E540" i="10"/>
  <c r="D540" i="10"/>
  <c r="C540" i="10" s="1"/>
  <c r="E539" i="10"/>
  <c r="D539" i="10" s="1"/>
  <c r="C539" i="10" s="1"/>
  <c r="E538" i="10"/>
  <c r="D538" i="10"/>
  <c r="C538" i="10" s="1"/>
  <c r="E537" i="10"/>
  <c r="D537" i="10" s="1"/>
  <c r="C537" i="10" s="1"/>
  <c r="E536" i="10"/>
  <c r="D536" i="10"/>
  <c r="C536" i="10" s="1"/>
  <c r="E535" i="10"/>
  <c r="D535" i="10" s="1"/>
  <c r="C535" i="10" s="1"/>
  <c r="E534" i="10"/>
  <c r="D534" i="10"/>
  <c r="C534" i="10" s="1"/>
  <c r="E533" i="10"/>
  <c r="D533" i="10" s="1"/>
  <c r="C533" i="10" s="1"/>
  <c r="E532" i="10"/>
  <c r="D532" i="10"/>
  <c r="C532" i="10" s="1"/>
  <c r="E531" i="10"/>
  <c r="D531" i="10" s="1"/>
  <c r="C531" i="10" s="1"/>
  <c r="E530" i="10"/>
  <c r="D530" i="10"/>
  <c r="C530" i="10" s="1"/>
  <c r="E529" i="10"/>
  <c r="D529" i="10" s="1"/>
  <c r="C529" i="10" s="1"/>
  <c r="E528" i="10"/>
  <c r="D528" i="10"/>
  <c r="C528" i="10" s="1"/>
  <c r="E527" i="10"/>
  <c r="D527" i="10" s="1"/>
  <c r="C527" i="10" s="1"/>
  <c r="E526" i="10"/>
  <c r="D526" i="10"/>
  <c r="C526" i="10" s="1"/>
  <c r="E525" i="10"/>
  <c r="D525" i="10" s="1"/>
  <c r="C525" i="10" s="1"/>
  <c r="E524" i="10"/>
  <c r="D524" i="10"/>
  <c r="C524" i="10" s="1"/>
  <c r="E523" i="10"/>
  <c r="D523" i="10" s="1"/>
  <c r="C523" i="10" s="1"/>
  <c r="E522" i="10"/>
  <c r="D522" i="10"/>
  <c r="C522" i="10" s="1"/>
  <c r="E521" i="10"/>
  <c r="D521" i="10" s="1"/>
  <c r="C521" i="10" s="1"/>
  <c r="E520" i="10"/>
  <c r="D520" i="10"/>
  <c r="C520" i="10" s="1"/>
  <c r="E519" i="10"/>
  <c r="D519" i="10" s="1"/>
  <c r="C519" i="10" s="1"/>
  <c r="E518" i="10"/>
  <c r="D518" i="10"/>
  <c r="C518" i="10" s="1"/>
  <c r="E517" i="10"/>
  <c r="D517" i="10" s="1"/>
  <c r="C517" i="10" s="1"/>
  <c r="E516" i="10"/>
  <c r="D516" i="10"/>
  <c r="C516" i="10" s="1"/>
  <c r="E515" i="10"/>
  <c r="D515" i="10" s="1"/>
  <c r="C515" i="10" s="1"/>
  <c r="E514" i="10"/>
  <c r="D514" i="10"/>
  <c r="C514" i="10" s="1"/>
  <c r="E513" i="10"/>
  <c r="D513" i="10" s="1"/>
  <c r="C513" i="10" s="1"/>
  <c r="E512" i="10"/>
  <c r="D512" i="10"/>
  <c r="C512" i="10" s="1"/>
  <c r="E511" i="10"/>
  <c r="D511" i="10" s="1"/>
  <c r="C511" i="10" s="1"/>
  <c r="E510" i="10"/>
  <c r="D510" i="10"/>
  <c r="C510" i="10" s="1"/>
  <c r="E509" i="10"/>
  <c r="D509" i="10" s="1"/>
  <c r="C509" i="10" s="1"/>
  <c r="E508" i="10"/>
  <c r="D508" i="10"/>
  <c r="C508" i="10" s="1"/>
  <c r="E507" i="10"/>
  <c r="D507" i="10" s="1"/>
  <c r="C507" i="10" s="1"/>
  <c r="E506" i="10"/>
  <c r="D506" i="10"/>
  <c r="C506" i="10" s="1"/>
  <c r="E505" i="10"/>
  <c r="D505" i="10" s="1"/>
  <c r="C505" i="10" s="1"/>
  <c r="E504" i="10"/>
  <c r="D504" i="10"/>
  <c r="C504" i="10" s="1"/>
  <c r="E503" i="10"/>
  <c r="D503" i="10" s="1"/>
  <c r="C503" i="10" s="1"/>
  <c r="E502" i="10"/>
  <c r="D502" i="10"/>
  <c r="C502" i="10" s="1"/>
  <c r="E501" i="10"/>
  <c r="D501" i="10" s="1"/>
  <c r="C501" i="10" s="1"/>
  <c r="E500" i="10"/>
  <c r="D500" i="10"/>
  <c r="C500" i="10" s="1"/>
  <c r="E499" i="10"/>
  <c r="D499" i="10" s="1"/>
  <c r="C499" i="10" s="1"/>
  <c r="E498" i="10"/>
  <c r="D498" i="10"/>
  <c r="C498" i="10" s="1"/>
  <c r="E497" i="10"/>
  <c r="D497" i="10" s="1"/>
  <c r="C497" i="10" s="1"/>
  <c r="E496" i="10"/>
  <c r="D496" i="10"/>
  <c r="C496" i="10" s="1"/>
  <c r="E495" i="10"/>
  <c r="D495" i="10" s="1"/>
  <c r="C495" i="10" s="1"/>
  <c r="E494" i="10"/>
  <c r="D494" i="10"/>
  <c r="C494" i="10" s="1"/>
  <c r="E493" i="10"/>
  <c r="D493" i="10" s="1"/>
  <c r="C493" i="10" s="1"/>
  <c r="E492" i="10"/>
  <c r="D492" i="10"/>
  <c r="C492" i="10" s="1"/>
  <c r="E491" i="10"/>
  <c r="D491" i="10" s="1"/>
  <c r="C491" i="10" s="1"/>
  <c r="E490" i="10"/>
  <c r="D490" i="10"/>
  <c r="C490" i="10" s="1"/>
  <c r="E489" i="10"/>
  <c r="D489" i="10" s="1"/>
  <c r="C489" i="10" s="1"/>
  <c r="E488" i="10"/>
  <c r="D488" i="10"/>
  <c r="C488" i="10" s="1"/>
  <c r="E487" i="10"/>
  <c r="D487" i="10" s="1"/>
  <c r="C487" i="10" s="1"/>
  <c r="E486" i="10"/>
  <c r="D486" i="10"/>
  <c r="C486" i="10" s="1"/>
  <c r="E485" i="10"/>
  <c r="D485" i="10" s="1"/>
  <c r="C485" i="10" s="1"/>
  <c r="E484" i="10"/>
  <c r="D484" i="10"/>
  <c r="C484" i="10" s="1"/>
  <c r="E483" i="10"/>
  <c r="D483" i="10" s="1"/>
  <c r="C483" i="10" s="1"/>
  <c r="E482" i="10"/>
  <c r="D482" i="10"/>
  <c r="C482" i="10" s="1"/>
  <c r="E481" i="10"/>
  <c r="D481" i="10" s="1"/>
  <c r="C481" i="10" s="1"/>
  <c r="E480" i="10"/>
  <c r="D480" i="10"/>
  <c r="C480" i="10" s="1"/>
  <c r="E479" i="10"/>
  <c r="D479" i="10" s="1"/>
  <c r="C479" i="10" s="1"/>
  <c r="E478" i="10"/>
  <c r="D478" i="10"/>
  <c r="C478" i="10" s="1"/>
  <c r="E477" i="10"/>
  <c r="D477" i="10" s="1"/>
  <c r="C477" i="10" s="1"/>
  <c r="E476" i="10"/>
  <c r="D476" i="10"/>
  <c r="C476" i="10" s="1"/>
  <c r="E475" i="10"/>
  <c r="D475" i="10" s="1"/>
  <c r="C475" i="10" s="1"/>
  <c r="E474" i="10"/>
  <c r="D474" i="10"/>
  <c r="C474" i="10" s="1"/>
  <c r="E473" i="10"/>
  <c r="D473" i="10" s="1"/>
  <c r="C473" i="10" s="1"/>
  <c r="E472" i="10"/>
  <c r="D472" i="10"/>
  <c r="C472" i="10" s="1"/>
  <c r="E471" i="10"/>
  <c r="D471" i="10" s="1"/>
  <c r="C471" i="10" s="1"/>
  <c r="E470" i="10"/>
  <c r="D470" i="10"/>
  <c r="C470" i="10" s="1"/>
  <c r="E469" i="10"/>
  <c r="D469" i="10" s="1"/>
  <c r="C469" i="10" s="1"/>
  <c r="E468" i="10"/>
  <c r="D468" i="10"/>
  <c r="C468" i="10" s="1"/>
  <c r="E467" i="10"/>
  <c r="D467" i="10" s="1"/>
  <c r="C467" i="10" s="1"/>
  <c r="E466" i="10"/>
  <c r="D466" i="10"/>
  <c r="C466" i="10" s="1"/>
  <c r="E465" i="10"/>
  <c r="D465" i="10" s="1"/>
  <c r="C465" i="10" s="1"/>
  <c r="E464" i="10"/>
  <c r="D464" i="10"/>
  <c r="C464" i="10" s="1"/>
  <c r="E463" i="10"/>
  <c r="D463" i="10" s="1"/>
  <c r="C463" i="10" s="1"/>
  <c r="E462" i="10"/>
  <c r="D462" i="10"/>
  <c r="C462" i="10" s="1"/>
  <c r="E461" i="10"/>
  <c r="D461" i="10" s="1"/>
  <c r="C461" i="10" s="1"/>
  <c r="E460" i="10"/>
  <c r="D460" i="10"/>
  <c r="C460" i="10" s="1"/>
  <c r="E459" i="10"/>
  <c r="D459" i="10" s="1"/>
  <c r="C459" i="10" s="1"/>
  <c r="E458" i="10"/>
  <c r="D458" i="10"/>
  <c r="C458" i="10" s="1"/>
  <c r="E457" i="10"/>
  <c r="D457" i="10" s="1"/>
  <c r="C457" i="10" s="1"/>
  <c r="E456" i="10"/>
  <c r="D456" i="10"/>
  <c r="C456" i="10" s="1"/>
  <c r="E455" i="10"/>
  <c r="D455" i="10" s="1"/>
  <c r="C455" i="10" s="1"/>
  <c r="E454" i="10"/>
  <c r="D454" i="10"/>
  <c r="C454" i="10" s="1"/>
  <c r="E453" i="10"/>
  <c r="D453" i="10" s="1"/>
  <c r="C453" i="10" s="1"/>
  <c r="E452" i="10"/>
  <c r="D452" i="10"/>
  <c r="C452" i="10" s="1"/>
  <c r="E451" i="10"/>
  <c r="D451" i="10" s="1"/>
  <c r="C451" i="10" s="1"/>
  <c r="E450" i="10"/>
  <c r="D450" i="10"/>
  <c r="C450" i="10" s="1"/>
  <c r="E449" i="10"/>
  <c r="D449" i="10" s="1"/>
  <c r="C449" i="10" s="1"/>
  <c r="E448" i="10"/>
  <c r="D448" i="10"/>
  <c r="C448" i="10" s="1"/>
  <c r="E447" i="10"/>
  <c r="D447" i="10" s="1"/>
  <c r="C447" i="10" s="1"/>
  <c r="E446" i="10"/>
  <c r="D446" i="10"/>
  <c r="C446" i="10" s="1"/>
  <c r="E445" i="10"/>
  <c r="D445" i="10" s="1"/>
  <c r="C445" i="10" s="1"/>
  <c r="E444" i="10"/>
  <c r="D444" i="10"/>
  <c r="C444" i="10" s="1"/>
  <c r="E443" i="10"/>
  <c r="D443" i="10" s="1"/>
  <c r="C443" i="10" s="1"/>
  <c r="E442" i="10"/>
  <c r="D442" i="10"/>
  <c r="C442" i="10" s="1"/>
  <c r="E441" i="10"/>
  <c r="D441" i="10" s="1"/>
  <c r="C441" i="10" s="1"/>
  <c r="E440" i="10"/>
  <c r="D440" i="10"/>
  <c r="C440" i="10" s="1"/>
  <c r="E439" i="10"/>
  <c r="D439" i="10" s="1"/>
  <c r="C439" i="10" s="1"/>
  <c r="E438" i="10"/>
  <c r="D438" i="10"/>
  <c r="C438" i="10" s="1"/>
  <c r="E437" i="10"/>
  <c r="D437" i="10" s="1"/>
  <c r="C437" i="10" s="1"/>
  <c r="E436" i="10"/>
  <c r="D436" i="10"/>
  <c r="C436" i="10" s="1"/>
  <c r="E435" i="10"/>
  <c r="D435" i="10" s="1"/>
  <c r="C435" i="10" s="1"/>
  <c r="E434" i="10"/>
  <c r="D434" i="10"/>
  <c r="C434" i="10" s="1"/>
  <c r="E433" i="10"/>
  <c r="D433" i="10" s="1"/>
  <c r="C433" i="10" s="1"/>
  <c r="E432" i="10"/>
  <c r="D432" i="10"/>
  <c r="C432" i="10" s="1"/>
  <c r="E431" i="10"/>
  <c r="D431" i="10" s="1"/>
  <c r="C431" i="10" s="1"/>
  <c r="E430" i="10"/>
  <c r="D430" i="10"/>
  <c r="C430" i="10" s="1"/>
  <c r="E429" i="10"/>
  <c r="D429" i="10" s="1"/>
  <c r="C429" i="10" s="1"/>
  <c r="E428" i="10"/>
  <c r="D428" i="10"/>
  <c r="C428" i="10" s="1"/>
  <c r="E427" i="10"/>
  <c r="D427" i="10" s="1"/>
  <c r="C427" i="10" s="1"/>
  <c r="E426" i="10"/>
  <c r="D426" i="10"/>
  <c r="C426" i="10" s="1"/>
  <c r="E425" i="10"/>
  <c r="D425" i="10" s="1"/>
  <c r="C425" i="10" s="1"/>
  <c r="E424" i="10"/>
  <c r="D424" i="10"/>
  <c r="C424" i="10" s="1"/>
  <c r="E423" i="10"/>
  <c r="D423" i="10" s="1"/>
  <c r="C423" i="10" s="1"/>
  <c r="E422" i="10"/>
  <c r="D422" i="10"/>
  <c r="C422" i="10" s="1"/>
  <c r="E421" i="10"/>
  <c r="D421" i="10" s="1"/>
  <c r="C421" i="10" s="1"/>
  <c r="E420" i="10"/>
  <c r="D420" i="10"/>
  <c r="C420" i="10" s="1"/>
  <c r="E419" i="10"/>
  <c r="D419" i="10" s="1"/>
  <c r="C419" i="10" s="1"/>
  <c r="E418" i="10"/>
  <c r="D418" i="10"/>
  <c r="C418" i="10" s="1"/>
  <c r="E417" i="10"/>
  <c r="D417" i="10" s="1"/>
  <c r="C417" i="10" s="1"/>
  <c r="E416" i="10"/>
  <c r="D416" i="10"/>
  <c r="C416" i="10" s="1"/>
  <c r="E415" i="10"/>
  <c r="D415" i="10" s="1"/>
  <c r="C415" i="10" s="1"/>
  <c r="E414" i="10"/>
  <c r="D414" i="10"/>
  <c r="C414" i="10" s="1"/>
  <c r="E413" i="10"/>
  <c r="D413" i="10" s="1"/>
  <c r="C413" i="10" s="1"/>
  <c r="E412" i="10"/>
  <c r="D412" i="10"/>
  <c r="C412" i="10" s="1"/>
  <c r="E411" i="10"/>
  <c r="D411" i="10" s="1"/>
  <c r="C411" i="10" s="1"/>
  <c r="E410" i="10"/>
  <c r="D410" i="10"/>
  <c r="C410" i="10" s="1"/>
  <c r="E409" i="10"/>
  <c r="D409" i="10" s="1"/>
  <c r="C409" i="10" s="1"/>
  <c r="E408" i="10"/>
  <c r="D408" i="10"/>
  <c r="C408" i="10" s="1"/>
  <c r="E407" i="10"/>
  <c r="D407" i="10" s="1"/>
  <c r="C407" i="10" s="1"/>
  <c r="E406" i="10"/>
  <c r="D406" i="10"/>
  <c r="C406" i="10" s="1"/>
  <c r="E405" i="10"/>
  <c r="D405" i="10" s="1"/>
  <c r="C405" i="10" s="1"/>
  <c r="E404" i="10"/>
  <c r="D404" i="10"/>
  <c r="C404" i="10" s="1"/>
  <c r="E403" i="10"/>
  <c r="D403" i="10" s="1"/>
  <c r="C403" i="10" s="1"/>
  <c r="E402" i="10"/>
  <c r="D402" i="10"/>
  <c r="C402" i="10" s="1"/>
  <c r="E401" i="10"/>
  <c r="D401" i="10" s="1"/>
  <c r="C401" i="10" s="1"/>
  <c r="E400" i="10"/>
  <c r="D400" i="10"/>
  <c r="C400" i="10" s="1"/>
  <c r="E399" i="10"/>
  <c r="D399" i="10" s="1"/>
  <c r="C399" i="10" s="1"/>
  <c r="E398" i="10"/>
  <c r="D398" i="10"/>
  <c r="C398" i="10" s="1"/>
  <c r="E397" i="10"/>
  <c r="D397" i="10" s="1"/>
  <c r="C397" i="10" s="1"/>
  <c r="E396" i="10"/>
  <c r="D396" i="10"/>
  <c r="C396" i="10" s="1"/>
  <c r="E395" i="10"/>
  <c r="D395" i="10" s="1"/>
  <c r="C395" i="10" s="1"/>
  <c r="E394" i="10"/>
  <c r="D394" i="10"/>
  <c r="C394" i="10" s="1"/>
  <c r="E393" i="10"/>
  <c r="D393" i="10" s="1"/>
  <c r="C393" i="10" s="1"/>
  <c r="E392" i="10"/>
  <c r="D392" i="10"/>
  <c r="C392" i="10" s="1"/>
  <c r="E391" i="10"/>
  <c r="D391" i="10" s="1"/>
  <c r="C391" i="10" s="1"/>
  <c r="E390" i="10"/>
  <c r="D390" i="10"/>
  <c r="C390" i="10" s="1"/>
  <c r="E389" i="10"/>
  <c r="D389" i="10" s="1"/>
  <c r="C389" i="10" s="1"/>
  <c r="E388" i="10"/>
  <c r="D388" i="10"/>
  <c r="C388" i="10" s="1"/>
  <c r="E387" i="10"/>
  <c r="D387" i="10" s="1"/>
  <c r="C387" i="10" s="1"/>
  <c r="E386" i="10"/>
  <c r="D386" i="10"/>
  <c r="C386" i="10" s="1"/>
  <c r="E385" i="10"/>
  <c r="D385" i="10" s="1"/>
  <c r="C385" i="10" s="1"/>
  <c r="E384" i="10"/>
  <c r="D384" i="10"/>
  <c r="C384" i="10" s="1"/>
  <c r="E383" i="10"/>
  <c r="D383" i="10" s="1"/>
  <c r="C383" i="10" s="1"/>
  <c r="E382" i="10"/>
  <c r="D382" i="10"/>
  <c r="C382" i="10" s="1"/>
  <c r="E381" i="10"/>
  <c r="D381" i="10" s="1"/>
  <c r="C381" i="10" s="1"/>
  <c r="E380" i="10"/>
  <c r="D380" i="10"/>
  <c r="C380" i="10" s="1"/>
  <c r="E379" i="10"/>
  <c r="D379" i="10" s="1"/>
  <c r="C379" i="10" s="1"/>
  <c r="E378" i="10"/>
  <c r="D378" i="10"/>
  <c r="C378" i="10" s="1"/>
  <c r="E377" i="10"/>
  <c r="D377" i="10" s="1"/>
  <c r="C377" i="10" s="1"/>
  <c r="E376" i="10"/>
  <c r="D376" i="10"/>
  <c r="C376" i="10" s="1"/>
  <c r="E375" i="10"/>
  <c r="D375" i="10" s="1"/>
  <c r="C375" i="10" s="1"/>
  <c r="E374" i="10"/>
  <c r="D374" i="10"/>
  <c r="C374" i="10" s="1"/>
  <c r="E373" i="10"/>
  <c r="D373" i="10" s="1"/>
  <c r="C373" i="10" s="1"/>
  <c r="E372" i="10"/>
  <c r="D372" i="10"/>
  <c r="C372" i="10" s="1"/>
  <c r="E371" i="10"/>
  <c r="D371" i="10" s="1"/>
  <c r="C371" i="10" s="1"/>
  <c r="E370" i="10"/>
  <c r="D370" i="10"/>
  <c r="C370" i="10" s="1"/>
  <c r="E369" i="10"/>
  <c r="D369" i="10" s="1"/>
  <c r="C369" i="10" s="1"/>
  <c r="E368" i="10"/>
  <c r="D368" i="10"/>
  <c r="C368" i="10" s="1"/>
  <c r="E367" i="10"/>
  <c r="D367" i="10" s="1"/>
  <c r="C367" i="10" s="1"/>
  <c r="E366" i="10"/>
  <c r="D366" i="10"/>
  <c r="C366" i="10" s="1"/>
  <c r="E365" i="10"/>
  <c r="D365" i="10" s="1"/>
  <c r="C365" i="10" s="1"/>
  <c r="E364" i="10"/>
  <c r="D364" i="10"/>
  <c r="C364" i="10" s="1"/>
  <c r="E363" i="10"/>
  <c r="D363" i="10" s="1"/>
  <c r="C363" i="10" s="1"/>
  <c r="E362" i="10"/>
  <c r="D362" i="10"/>
  <c r="C362" i="10" s="1"/>
  <c r="E361" i="10"/>
  <c r="D361" i="10" s="1"/>
  <c r="C361" i="10" s="1"/>
  <c r="E360" i="10"/>
  <c r="D360" i="10"/>
  <c r="C360" i="10" s="1"/>
  <c r="E359" i="10"/>
  <c r="D359" i="10" s="1"/>
  <c r="C359" i="10" s="1"/>
  <c r="E358" i="10"/>
  <c r="D358" i="10"/>
  <c r="C358" i="10" s="1"/>
  <c r="E357" i="10"/>
  <c r="D357" i="10" s="1"/>
  <c r="C357" i="10" s="1"/>
  <c r="E356" i="10"/>
  <c r="D356" i="10"/>
  <c r="C356" i="10" s="1"/>
  <c r="E355" i="10"/>
  <c r="D355" i="10" s="1"/>
  <c r="C355" i="10" s="1"/>
  <c r="E354" i="10"/>
  <c r="D354" i="10"/>
  <c r="C354" i="10" s="1"/>
  <c r="E353" i="10"/>
  <c r="D353" i="10" s="1"/>
  <c r="C353" i="10" s="1"/>
  <c r="E352" i="10"/>
  <c r="D352" i="10"/>
  <c r="C352" i="10" s="1"/>
  <c r="E351" i="10"/>
  <c r="D351" i="10" s="1"/>
  <c r="C351" i="10" s="1"/>
  <c r="E350" i="10"/>
  <c r="D350" i="10"/>
  <c r="C350" i="10" s="1"/>
  <c r="E349" i="10"/>
  <c r="D349" i="10" s="1"/>
  <c r="C349" i="10" s="1"/>
  <c r="E348" i="10"/>
  <c r="D348" i="10"/>
  <c r="C348" i="10" s="1"/>
  <c r="E347" i="10"/>
  <c r="D347" i="10" s="1"/>
  <c r="C347" i="10" s="1"/>
  <c r="E346" i="10"/>
  <c r="D346" i="10"/>
  <c r="C346" i="10" s="1"/>
  <c r="E345" i="10"/>
  <c r="D345" i="10" s="1"/>
  <c r="C345" i="10" s="1"/>
  <c r="E344" i="10"/>
  <c r="D344" i="10"/>
  <c r="C344" i="10" s="1"/>
  <c r="E343" i="10"/>
  <c r="D343" i="10" s="1"/>
  <c r="C343" i="10" s="1"/>
  <c r="E342" i="10"/>
  <c r="D342" i="10"/>
  <c r="C342" i="10" s="1"/>
  <c r="E341" i="10"/>
  <c r="D341" i="10" s="1"/>
  <c r="C341" i="10" s="1"/>
  <c r="E340" i="10"/>
  <c r="D340" i="10"/>
  <c r="C340" i="10" s="1"/>
  <c r="E339" i="10"/>
  <c r="D339" i="10" s="1"/>
  <c r="C339" i="10" s="1"/>
  <c r="E338" i="10"/>
  <c r="D338" i="10"/>
  <c r="C338" i="10" s="1"/>
  <c r="E337" i="10"/>
  <c r="D337" i="10" s="1"/>
  <c r="C337" i="10" s="1"/>
  <c r="E336" i="10"/>
  <c r="D336" i="10"/>
  <c r="C336" i="10" s="1"/>
  <c r="E335" i="10"/>
  <c r="D335" i="10" s="1"/>
  <c r="C335" i="10" s="1"/>
  <c r="E334" i="10"/>
  <c r="D334" i="10"/>
  <c r="C334" i="10" s="1"/>
  <c r="E333" i="10"/>
  <c r="D333" i="10" s="1"/>
  <c r="C333" i="10" s="1"/>
  <c r="E332" i="10"/>
  <c r="D332" i="10"/>
  <c r="C332" i="10" s="1"/>
  <c r="E331" i="10"/>
  <c r="D331" i="10" s="1"/>
  <c r="C331" i="10" s="1"/>
  <c r="E330" i="10"/>
  <c r="D330" i="10"/>
  <c r="C330" i="10" s="1"/>
  <c r="E329" i="10"/>
  <c r="D329" i="10"/>
  <c r="C329" i="10"/>
  <c r="E328" i="10"/>
  <c r="D328" i="10"/>
  <c r="C328" i="10"/>
  <c r="E327" i="10"/>
  <c r="D327" i="10" s="1"/>
  <c r="C327" i="10" s="1"/>
  <c r="E326" i="10"/>
  <c r="D326" i="10"/>
  <c r="C326" i="10" s="1"/>
  <c r="E325" i="10"/>
  <c r="D325" i="10" s="1"/>
  <c r="C325" i="10" s="1"/>
  <c r="E324" i="10"/>
  <c r="D324" i="10"/>
  <c r="C324" i="10" s="1"/>
  <c r="E323" i="10"/>
  <c r="D323" i="10" s="1"/>
  <c r="C323" i="10" s="1"/>
  <c r="E322" i="10"/>
  <c r="D322" i="10"/>
  <c r="C322" i="10" s="1"/>
  <c r="E321" i="10"/>
  <c r="D321" i="10" s="1"/>
  <c r="C321" i="10" s="1"/>
  <c r="E320" i="10"/>
  <c r="D320" i="10"/>
  <c r="C320" i="10" s="1"/>
  <c r="E319" i="10"/>
  <c r="D319" i="10" s="1"/>
  <c r="C319" i="10" s="1"/>
  <c r="E318" i="10"/>
  <c r="D318" i="10"/>
  <c r="C318" i="10" s="1"/>
  <c r="E317" i="10"/>
  <c r="D317" i="10" s="1"/>
  <c r="C317" i="10" s="1"/>
  <c r="E316" i="10"/>
  <c r="D316" i="10"/>
  <c r="C316" i="10" s="1"/>
  <c r="E315" i="10"/>
  <c r="D315" i="10" s="1"/>
  <c r="C315" i="10" s="1"/>
  <c r="E314" i="10"/>
  <c r="D314" i="10"/>
  <c r="C314" i="10" s="1"/>
  <c r="E313" i="10"/>
  <c r="D313" i="10" s="1"/>
  <c r="C313" i="10" s="1"/>
  <c r="E312" i="10"/>
  <c r="D312" i="10"/>
  <c r="C312" i="10" s="1"/>
  <c r="E311" i="10"/>
  <c r="D311" i="10" s="1"/>
  <c r="C311" i="10" s="1"/>
  <c r="E310" i="10"/>
  <c r="D310" i="10"/>
  <c r="C310" i="10" s="1"/>
  <c r="E309" i="10"/>
  <c r="D309" i="10" s="1"/>
  <c r="C309" i="10" s="1"/>
  <c r="E308" i="10"/>
  <c r="D308" i="10"/>
  <c r="C308" i="10" s="1"/>
  <c r="E307" i="10"/>
  <c r="D307" i="10" s="1"/>
  <c r="C307" i="10" s="1"/>
  <c r="E306" i="10"/>
  <c r="D306" i="10"/>
  <c r="C306" i="10" s="1"/>
  <c r="E305" i="10"/>
  <c r="D305" i="10" s="1"/>
  <c r="C305" i="10" s="1"/>
  <c r="E304" i="10"/>
  <c r="D304" i="10"/>
  <c r="C304" i="10" s="1"/>
  <c r="E303" i="10"/>
  <c r="D303" i="10" s="1"/>
  <c r="C303" i="10" s="1"/>
  <c r="E302" i="10"/>
  <c r="D302" i="10"/>
  <c r="C302" i="10" s="1"/>
  <c r="E301" i="10"/>
  <c r="D301" i="10" s="1"/>
  <c r="C301" i="10" s="1"/>
  <c r="E300" i="10"/>
  <c r="D300" i="10"/>
  <c r="C300" i="10" s="1"/>
  <c r="E299" i="10"/>
  <c r="D299" i="10" s="1"/>
  <c r="C299" i="10" s="1"/>
  <c r="E298" i="10"/>
  <c r="D298" i="10"/>
  <c r="C298" i="10" s="1"/>
  <c r="E297" i="10"/>
  <c r="D297" i="10" s="1"/>
  <c r="C297" i="10" s="1"/>
  <c r="E296" i="10"/>
  <c r="D296" i="10"/>
  <c r="C296" i="10" s="1"/>
  <c r="E295" i="10"/>
  <c r="D295" i="10" s="1"/>
  <c r="C295" i="10" s="1"/>
  <c r="E294" i="10"/>
  <c r="D294" i="10"/>
  <c r="C294" i="10" s="1"/>
  <c r="E293" i="10"/>
  <c r="D293" i="10" s="1"/>
  <c r="C293" i="10" s="1"/>
  <c r="E292" i="10"/>
  <c r="D292" i="10"/>
  <c r="C292" i="10" s="1"/>
  <c r="E291" i="10"/>
  <c r="D291" i="10" s="1"/>
  <c r="C291" i="10" s="1"/>
  <c r="E290" i="10"/>
  <c r="D290" i="10"/>
  <c r="C290" i="10" s="1"/>
  <c r="E289" i="10"/>
  <c r="D289" i="10" s="1"/>
  <c r="C289" i="10" s="1"/>
  <c r="E288" i="10"/>
  <c r="D288" i="10"/>
  <c r="C288" i="10" s="1"/>
  <c r="E287" i="10"/>
  <c r="D287" i="10" s="1"/>
  <c r="C287" i="10" s="1"/>
  <c r="E286" i="10"/>
  <c r="D286" i="10"/>
  <c r="C286" i="10" s="1"/>
  <c r="E285" i="10"/>
  <c r="D285" i="10" s="1"/>
  <c r="C285" i="10" s="1"/>
  <c r="E284" i="10"/>
  <c r="D284" i="10"/>
  <c r="C284" i="10" s="1"/>
  <c r="E283" i="10"/>
  <c r="D283" i="10" s="1"/>
  <c r="C283" i="10" s="1"/>
  <c r="E282" i="10"/>
  <c r="D282" i="10"/>
  <c r="C282" i="10" s="1"/>
  <c r="E281" i="10"/>
  <c r="D281" i="10" s="1"/>
  <c r="C281" i="10" s="1"/>
  <c r="E280" i="10"/>
  <c r="D280" i="10"/>
  <c r="C280" i="10" s="1"/>
  <c r="E279" i="10"/>
  <c r="D279" i="10" s="1"/>
  <c r="C279" i="10" s="1"/>
  <c r="E278" i="10"/>
  <c r="D278" i="10"/>
  <c r="C278" i="10" s="1"/>
  <c r="E277" i="10"/>
  <c r="D277" i="10" s="1"/>
  <c r="C277" i="10" s="1"/>
  <c r="E276" i="10"/>
  <c r="D276" i="10"/>
  <c r="C276" i="10" s="1"/>
  <c r="E275" i="10"/>
  <c r="D275" i="10" s="1"/>
  <c r="C275" i="10" s="1"/>
  <c r="E274" i="10"/>
  <c r="D274" i="10"/>
  <c r="C274" i="10" s="1"/>
  <c r="E273" i="10"/>
  <c r="D273" i="10" s="1"/>
  <c r="C273" i="10" s="1"/>
  <c r="E272" i="10"/>
  <c r="D272" i="10"/>
  <c r="C272" i="10" s="1"/>
  <c r="E271" i="10"/>
  <c r="D271" i="10" s="1"/>
  <c r="C271" i="10" s="1"/>
  <c r="E270" i="10"/>
  <c r="D270" i="10"/>
  <c r="C270" i="10" s="1"/>
  <c r="E269" i="10"/>
  <c r="D269" i="10" s="1"/>
  <c r="C269" i="10" s="1"/>
  <c r="E268" i="10"/>
  <c r="D268" i="10"/>
  <c r="C268" i="10" s="1"/>
  <c r="E267" i="10"/>
  <c r="D267" i="10" s="1"/>
  <c r="C267" i="10" s="1"/>
  <c r="E266" i="10"/>
  <c r="D266" i="10"/>
  <c r="C266" i="10" s="1"/>
  <c r="E265" i="10"/>
  <c r="D265" i="10" s="1"/>
  <c r="C265" i="10" s="1"/>
  <c r="E264" i="10"/>
  <c r="D264" i="10"/>
  <c r="C264" i="10" s="1"/>
  <c r="E263" i="10"/>
  <c r="D263" i="10" s="1"/>
  <c r="C263" i="10" s="1"/>
  <c r="E262" i="10"/>
  <c r="D262" i="10"/>
  <c r="C262" i="10" s="1"/>
  <c r="E261" i="10"/>
  <c r="D261" i="10" s="1"/>
  <c r="C261" i="10" s="1"/>
  <c r="E260" i="10"/>
  <c r="D260" i="10"/>
  <c r="C260" i="10" s="1"/>
  <c r="E259" i="10"/>
  <c r="D259" i="10" s="1"/>
  <c r="C259" i="10" s="1"/>
  <c r="E258" i="10"/>
  <c r="D258" i="10"/>
  <c r="C258" i="10" s="1"/>
  <c r="E257" i="10"/>
  <c r="D257" i="10" s="1"/>
  <c r="C257" i="10" s="1"/>
  <c r="E256" i="10"/>
  <c r="D256" i="10"/>
  <c r="C256" i="10" s="1"/>
  <c r="E255" i="10"/>
  <c r="D255" i="10" s="1"/>
  <c r="C255" i="10" s="1"/>
  <c r="E254" i="10"/>
  <c r="D254" i="10"/>
  <c r="C254" i="10" s="1"/>
  <c r="E253" i="10"/>
  <c r="D253" i="10" s="1"/>
  <c r="C253" i="10" s="1"/>
  <c r="E252" i="10"/>
  <c r="D252" i="10"/>
  <c r="C252" i="10" s="1"/>
  <c r="E251" i="10"/>
  <c r="D251" i="10" s="1"/>
  <c r="C251" i="10" s="1"/>
  <c r="E250" i="10"/>
  <c r="D250" i="10"/>
  <c r="C250" i="10" s="1"/>
  <c r="E249" i="10"/>
  <c r="D249" i="10" s="1"/>
  <c r="C249" i="10" s="1"/>
  <c r="E248" i="10"/>
  <c r="D248" i="10"/>
  <c r="C248" i="10" s="1"/>
  <c r="E247" i="10"/>
  <c r="D247" i="10" s="1"/>
  <c r="C247" i="10" s="1"/>
  <c r="E246" i="10"/>
  <c r="D246" i="10"/>
  <c r="C246" i="10" s="1"/>
  <c r="E245" i="10"/>
  <c r="D245" i="10" s="1"/>
  <c r="C245" i="10" s="1"/>
  <c r="E244" i="10"/>
  <c r="D244" i="10"/>
  <c r="C244" i="10" s="1"/>
  <c r="E243" i="10"/>
  <c r="D243" i="10" s="1"/>
  <c r="C243" i="10" s="1"/>
  <c r="E242" i="10"/>
  <c r="D242" i="10"/>
  <c r="C242" i="10" s="1"/>
  <c r="E241" i="10"/>
  <c r="D241" i="10" s="1"/>
  <c r="C241" i="10" s="1"/>
  <c r="E240" i="10"/>
  <c r="D240" i="10"/>
  <c r="C240" i="10" s="1"/>
  <c r="E239" i="10"/>
  <c r="D239" i="10" s="1"/>
  <c r="C239" i="10" s="1"/>
  <c r="E238" i="10"/>
  <c r="D238" i="10"/>
  <c r="C238" i="10" s="1"/>
  <c r="E237" i="10"/>
  <c r="D237" i="10" s="1"/>
  <c r="C237" i="10" s="1"/>
  <c r="E236" i="10"/>
  <c r="D236" i="10"/>
  <c r="C236" i="10" s="1"/>
  <c r="E235" i="10"/>
  <c r="D235" i="10" s="1"/>
  <c r="C235" i="10" s="1"/>
  <c r="E234" i="10"/>
  <c r="D234" i="10"/>
  <c r="C234" i="10" s="1"/>
  <c r="E233" i="10"/>
  <c r="D233" i="10" s="1"/>
  <c r="C233" i="10" s="1"/>
  <c r="E232" i="10"/>
  <c r="D232" i="10"/>
  <c r="C232" i="10" s="1"/>
  <c r="E231" i="10"/>
  <c r="D231" i="10" s="1"/>
  <c r="C231" i="10" s="1"/>
  <c r="E230" i="10"/>
  <c r="D230" i="10"/>
  <c r="C230" i="10" s="1"/>
  <c r="E229" i="10"/>
  <c r="D229" i="10" s="1"/>
  <c r="C229" i="10" s="1"/>
  <c r="E228" i="10"/>
  <c r="D228" i="10"/>
  <c r="C228" i="10" s="1"/>
  <c r="E227" i="10"/>
  <c r="D227" i="10" s="1"/>
  <c r="C227" i="10" s="1"/>
  <c r="E226" i="10"/>
  <c r="D226" i="10"/>
  <c r="C226" i="10" s="1"/>
  <c r="E225" i="10"/>
  <c r="D225" i="10" s="1"/>
  <c r="C225" i="10" s="1"/>
  <c r="E224" i="10"/>
  <c r="D224" i="10"/>
  <c r="C224" i="10" s="1"/>
  <c r="E223" i="10"/>
  <c r="D223" i="10" s="1"/>
  <c r="C223" i="10" s="1"/>
  <c r="E222" i="10"/>
  <c r="D222" i="10"/>
  <c r="C222" i="10" s="1"/>
  <c r="E221" i="10"/>
  <c r="D221" i="10" s="1"/>
  <c r="C221" i="10" s="1"/>
  <c r="E220" i="10"/>
  <c r="D220" i="10"/>
  <c r="C220" i="10" s="1"/>
  <c r="E219" i="10"/>
  <c r="D219" i="10" s="1"/>
  <c r="C219" i="10" s="1"/>
  <c r="E218" i="10"/>
  <c r="D218" i="10"/>
  <c r="C218" i="10" s="1"/>
  <c r="E217" i="10"/>
  <c r="D217" i="10" s="1"/>
  <c r="C217" i="10" s="1"/>
  <c r="E216" i="10"/>
  <c r="D216" i="10"/>
  <c r="C216" i="10" s="1"/>
  <c r="E215" i="10"/>
  <c r="D215" i="10" s="1"/>
  <c r="C215" i="10" s="1"/>
  <c r="E214" i="10"/>
  <c r="D214" i="10"/>
  <c r="C214" i="10" s="1"/>
  <c r="E213" i="10"/>
  <c r="D213" i="10" s="1"/>
  <c r="C213" i="10" s="1"/>
  <c r="E212" i="10"/>
  <c r="D212" i="10"/>
  <c r="C212" i="10" s="1"/>
  <c r="E211" i="10"/>
  <c r="D211" i="10" s="1"/>
  <c r="C211" i="10" s="1"/>
  <c r="E210" i="10"/>
  <c r="D210" i="10"/>
  <c r="C210" i="10" s="1"/>
  <c r="E209" i="10"/>
  <c r="D209" i="10" s="1"/>
  <c r="C209" i="10" s="1"/>
  <c r="E208" i="10"/>
  <c r="D208" i="10"/>
  <c r="C208" i="10" s="1"/>
  <c r="E207" i="10"/>
  <c r="D207" i="10" s="1"/>
  <c r="C207" i="10" s="1"/>
  <c r="E206" i="10"/>
  <c r="D206" i="10"/>
  <c r="C206" i="10" s="1"/>
  <c r="E205" i="10"/>
  <c r="D205" i="10" s="1"/>
  <c r="C205" i="10" s="1"/>
  <c r="E204" i="10"/>
  <c r="D204" i="10"/>
  <c r="C204" i="10" s="1"/>
  <c r="E203" i="10"/>
  <c r="D203" i="10" s="1"/>
  <c r="C203" i="10" s="1"/>
  <c r="E202" i="10"/>
  <c r="D202" i="10"/>
  <c r="C202" i="10" s="1"/>
  <c r="E201" i="10"/>
  <c r="D201" i="10" s="1"/>
  <c r="C201" i="10" s="1"/>
  <c r="E200" i="10"/>
  <c r="D200" i="10"/>
  <c r="C200" i="10" s="1"/>
  <c r="E199" i="10"/>
  <c r="D199" i="10" s="1"/>
  <c r="C199" i="10" s="1"/>
  <c r="E198" i="10"/>
  <c r="D198" i="10"/>
  <c r="C198" i="10" s="1"/>
  <c r="E197" i="10"/>
  <c r="D197" i="10" s="1"/>
  <c r="C197" i="10" s="1"/>
  <c r="E196" i="10"/>
  <c r="D196" i="10"/>
  <c r="C196" i="10" s="1"/>
  <c r="E195" i="10"/>
  <c r="D195" i="10" s="1"/>
  <c r="C195" i="10" s="1"/>
  <c r="E194" i="10"/>
  <c r="D194" i="10"/>
  <c r="C194" i="10" s="1"/>
  <c r="E193" i="10"/>
  <c r="D193" i="10" s="1"/>
  <c r="C193" i="10" s="1"/>
  <c r="E192" i="10"/>
  <c r="D192" i="10"/>
  <c r="C192" i="10" s="1"/>
  <c r="E191" i="10"/>
  <c r="D191" i="10" s="1"/>
  <c r="C191" i="10" s="1"/>
  <c r="E190" i="10"/>
  <c r="D190" i="10"/>
  <c r="C190" i="10" s="1"/>
  <c r="E189" i="10"/>
  <c r="D189" i="10" s="1"/>
  <c r="C189" i="10" s="1"/>
  <c r="E188" i="10"/>
  <c r="D188" i="10"/>
  <c r="C188" i="10" s="1"/>
  <c r="E187" i="10"/>
  <c r="D187" i="10" s="1"/>
  <c r="C187" i="10" s="1"/>
  <c r="E186" i="10"/>
  <c r="D186" i="10"/>
  <c r="C186" i="10" s="1"/>
  <c r="E185" i="10"/>
  <c r="D185" i="10" s="1"/>
  <c r="C185" i="10" s="1"/>
  <c r="E184" i="10"/>
  <c r="D184" i="10"/>
  <c r="C184" i="10" s="1"/>
  <c r="E183" i="10"/>
  <c r="D183" i="10" s="1"/>
  <c r="C183" i="10" s="1"/>
  <c r="E182" i="10"/>
  <c r="D182" i="10"/>
  <c r="C182" i="10" s="1"/>
  <c r="E181" i="10"/>
  <c r="D181" i="10" s="1"/>
  <c r="C181" i="10" s="1"/>
  <c r="E180" i="10"/>
  <c r="D180" i="10"/>
  <c r="C180" i="10" s="1"/>
  <c r="E179" i="10"/>
  <c r="D179" i="10" s="1"/>
  <c r="C179" i="10" s="1"/>
  <c r="E178" i="10"/>
  <c r="D178" i="10"/>
  <c r="C178" i="10" s="1"/>
  <c r="E177" i="10"/>
  <c r="D177" i="10" s="1"/>
  <c r="C177" i="10" s="1"/>
  <c r="E176" i="10"/>
  <c r="D176" i="10"/>
  <c r="C176" i="10" s="1"/>
  <c r="E175" i="10"/>
  <c r="D175" i="10" s="1"/>
  <c r="C175" i="10" s="1"/>
  <c r="E174" i="10"/>
  <c r="D174" i="10"/>
  <c r="C174" i="10" s="1"/>
  <c r="E173" i="10"/>
  <c r="D173" i="10" s="1"/>
  <c r="C173" i="10" s="1"/>
  <c r="E172" i="10"/>
  <c r="D172" i="10"/>
  <c r="C172" i="10" s="1"/>
  <c r="E171" i="10"/>
  <c r="D171" i="10" s="1"/>
  <c r="C171" i="10" s="1"/>
  <c r="E170" i="10"/>
  <c r="D170" i="10"/>
  <c r="C170" i="10" s="1"/>
  <c r="E169" i="10"/>
  <c r="D169" i="10" s="1"/>
  <c r="C169" i="10" s="1"/>
  <c r="E168" i="10"/>
  <c r="D168" i="10"/>
  <c r="C168" i="10" s="1"/>
  <c r="E167" i="10"/>
  <c r="D167" i="10" s="1"/>
  <c r="C167" i="10" s="1"/>
  <c r="E166" i="10"/>
  <c r="D166" i="10"/>
  <c r="C166" i="10" s="1"/>
  <c r="E165" i="10"/>
  <c r="D165" i="10" s="1"/>
  <c r="C165" i="10" s="1"/>
  <c r="E164" i="10"/>
  <c r="D164" i="10"/>
  <c r="C164" i="10" s="1"/>
  <c r="E163" i="10"/>
  <c r="D163" i="10" s="1"/>
  <c r="C163" i="10" s="1"/>
  <c r="E162" i="10"/>
  <c r="D162" i="10"/>
  <c r="C162" i="10" s="1"/>
  <c r="E161" i="10"/>
  <c r="D161" i="10" s="1"/>
  <c r="C161" i="10" s="1"/>
  <c r="E160" i="10"/>
  <c r="D160" i="10"/>
  <c r="C160" i="10" s="1"/>
  <c r="E159" i="10"/>
  <c r="D159" i="10" s="1"/>
  <c r="C159" i="10" s="1"/>
  <c r="E158" i="10"/>
  <c r="D158" i="10"/>
  <c r="C158" i="10" s="1"/>
  <c r="E157" i="10"/>
  <c r="D157" i="10" s="1"/>
  <c r="C157" i="10" s="1"/>
  <c r="E156" i="10"/>
  <c r="D156" i="10"/>
  <c r="C156" i="10" s="1"/>
  <c r="E155" i="10"/>
  <c r="D155" i="10" s="1"/>
  <c r="C155" i="10" s="1"/>
  <c r="E154" i="10"/>
  <c r="D154" i="10"/>
  <c r="C154" i="10" s="1"/>
  <c r="E153" i="10"/>
  <c r="D153" i="10" s="1"/>
  <c r="C153" i="10" s="1"/>
  <c r="E152" i="10"/>
  <c r="D152" i="10"/>
  <c r="C152" i="10" s="1"/>
  <c r="E151" i="10"/>
  <c r="D151" i="10" s="1"/>
  <c r="C151" i="10" s="1"/>
  <c r="E150" i="10"/>
  <c r="D150" i="10"/>
  <c r="C150" i="10" s="1"/>
  <c r="E149" i="10"/>
  <c r="D149" i="10" s="1"/>
  <c r="C149" i="10" s="1"/>
  <c r="E148" i="10"/>
  <c r="D148" i="10"/>
  <c r="C148" i="10" s="1"/>
  <c r="E147" i="10"/>
  <c r="D147" i="10" s="1"/>
  <c r="C147" i="10" s="1"/>
  <c r="E146" i="10"/>
  <c r="D146" i="10"/>
  <c r="C146" i="10" s="1"/>
  <c r="E145" i="10"/>
  <c r="D145" i="10" s="1"/>
  <c r="C145" i="10" s="1"/>
  <c r="E144" i="10"/>
  <c r="D144" i="10"/>
  <c r="C144" i="10" s="1"/>
  <c r="E143" i="10"/>
  <c r="D143" i="10" s="1"/>
  <c r="C143" i="10" s="1"/>
  <c r="E142" i="10"/>
  <c r="D142" i="10"/>
  <c r="C142" i="10" s="1"/>
  <c r="E141" i="10"/>
  <c r="D141" i="10" s="1"/>
  <c r="C141" i="10" s="1"/>
  <c r="E140" i="10"/>
  <c r="D140" i="10"/>
  <c r="C140" i="10" s="1"/>
  <c r="E139" i="10"/>
  <c r="D139" i="10" s="1"/>
  <c r="C139" i="10" s="1"/>
  <c r="E138" i="10"/>
  <c r="D138" i="10"/>
  <c r="C138" i="10" s="1"/>
  <c r="E137" i="10"/>
  <c r="D137" i="10" s="1"/>
  <c r="C137" i="10" s="1"/>
  <c r="E136" i="10"/>
  <c r="D136" i="10"/>
  <c r="C136" i="10" s="1"/>
  <c r="E135" i="10"/>
  <c r="D135" i="10" s="1"/>
  <c r="C135" i="10" s="1"/>
  <c r="E134" i="10"/>
  <c r="D134" i="10"/>
  <c r="C134" i="10" s="1"/>
  <c r="E133" i="10"/>
  <c r="D133" i="10" s="1"/>
  <c r="C133" i="10" s="1"/>
  <c r="E132" i="10"/>
  <c r="D132" i="10"/>
  <c r="C132" i="10" s="1"/>
  <c r="E131" i="10"/>
  <c r="D131" i="10" s="1"/>
  <c r="C131" i="10" s="1"/>
  <c r="E130" i="10"/>
  <c r="D130" i="10"/>
  <c r="C130" i="10" s="1"/>
  <c r="E129" i="10"/>
  <c r="D129" i="10"/>
  <c r="C129" i="10"/>
  <c r="E128" i="10"/>
  <c r="D128" i="10"/>
  <c r="C128" i="10"/>
  <c r="E127" i="10"/>
  <c r="D127" i="10" s="1"/>
  <c r="C127" i="10" s="1"/>
  <c r="E126" i="10"/>
  <c r="D126" i="10"/>
  <c r="C126" i="10" s="1"/>
  <c r="E125" i="10"/>
  <c r="D125" i="10" s="1"/>
  <c r="C125" i="10" s="1"/>
  <c r="E124" i="10"/>
  <c r="D124" i="10"/>
  <c r="C124" i="10" s="1"/>
  <c r="E123" i="10"/>
  <c r="D123" i="10" s="1"/>
  <c r="C123" i="10" s="1"/>
  <c r="E122" i="10"/>
  <c r="D122" i="10"/>
  <c r="C122" i="10" s="1"/>
  <c r="E121" i="10"/>
  <c r="D121" i="10"/>
  <c r="C121" i="10"/>
  <c r="E120" i="10"/>
  <c r="D120" i="10"/>
  <c r="C120" i="10"/>
  <c r="E119" i="10"/>
  <c r="D119" i="10" s="1"/>
  <c r="C119" i="10" s="1"/>
  <c r="E118" i="10"/>
  <c r="D118" i="10"/>
  <c r="C118" i="10" s="1"/>
  <c r="E117" i="10"/>
  <c r="D117" i="10"/>
  <c r="C117" i="10"/>
  <c r="E116" i="10"/>
  <c r="D116" i="10"/>
  <c r="C116" i="10"/>
  <c r="E115" i="10"/>
  <c r="D115" i="10" s="1"/>
  <c r="C115" i="10" s="1"/>
  <c r="E114" i="10"/>
  <c r="D114" i="10"/>
  <c r="C114" i="10" s="1"/>
  <c r="E113" i="10"/>
  <c r="D113" i="10"/>
  <c r="C113" i="10"/>
  <c r="E112" i="10"/>
  <c r="D112" i="10"/>
  <c r="C112" i="10"/>
  <c r="E111" i="10"/>
  <c r="D111" i="10" s="1"/>
  <c r="C111" i="10" s="1"/>
  <c r="E110" i="10"/>
  <c r="D110" i="10"/>
  <c r="C110" i="10" s="1"/>
  <c r="E109" i="10"/>
  <c r="D109" i="10"/>
  <c r="C109" i="10"/>
  <c r="E108" i="10"/>
  <c r="D108" i="10"/>
  <c r="C108" i="10"/>
  <c r="E107" i="10"/>
  <c r="D107" i="10" s="1"/>
  <c r="C107" i="10" s="1"/>
  <c r="E106" i="10"/>
  <c r="D106" i="10"/>
  <c r="C106" i="10" s="1"/>
  <c r="E105" i="10"/>
  <c r="D105" i="10"/>
  <c r="C105" i="10"/>
  <c r="E104" i="10"/>
  <c r="D104" i="10"/>
  <c r="C104" i="10"/>
  <c r="E103" i="10"/>
  <c r="D103" i="10" s="1"/>
  <c r="C103" i="10" s="1"/>
  <c r="E102" i="10"/>
  <c r="D102" i="10"/>
  <c r="C102" i="10" s="1"/>
  <c r="E101" i="10"/>
  <c r="D101" i="10"/>
  <c r="C101" i="10"/>
  <c r="E100" i="10"/>
  <c r="D100" i="10"/>
  <c r="C100" i="10"/>
  <c r="E99" i="10"/>
  <c r="D99" i="10" s="1"/>
  <c r="C99" i="10" s="1"/>
  <c r="E98" i="10"/>
  <c r="D98" i="10"/>
  <c r="C98" i="10" s="1"/>
  <c r="E97" i="10"/>
  <c r="D97" i="10"/>
  <c r="C97" i="10"/>
  <c r="E96" i="10"/>
  <c r="D96" i="10"/>
  <c r="C96" i="10"/>
  <c r="E95" i="10"/>
  <c r="D95" i="10" s="1"/>
  <c r="C95" i="10" s="1"/>
  <c r="E94" i="10"/>
  <c r="D94" i="10"/>
  <c r="C94" i="10" s="1"/>
  <c r="E93" i="10"/>
  <c r="D93" i="10"/>
  <c r="C93" i="10"/>
  <c r="E92" i="10"/>
  <c r="D92" i="10"/>
  <c r="C92" i="10"/>
  <c r="E91" i="10"/>
  <c r="D91" i="10" s="1"/>
  <c r="C91" i="10" s="1"/>
  <c r="E90" i="10"/>
  <c r="D90" i="10"/>
  <c r="C90" i="10" s="1"/>
  <c r="E89" i="10"/>
  <c r="D89" i="10"/>
  <c r="C89" i="10"/>
  <c r="E88" i="10"/>
  <c r="D88" i="10"/>
  <c r="C88" i="10"/>
  <c r="E87" i="10"/>
  <c r="D87" i="10" s="1"/>
  <c r="C87" i="10" s="1"/>
  <c r="E86" i="10"/>
  <c r="D86" i="10"/>
  <c r="C86" i="10" s="1"/>
  <c r="E85" i="10"/>
  <c r="D85" i="10"/>
  <c r="C85" i="10"/>
  <c r="E84" i="10"/>
  <c r="D84" i="10"/>
  <c r="C84" i="10"/>
  <c r="E83" i="10"/>
  <c r="D83" i="10" s="1"/>
  <c r="C83" i="10" s="1"/>
  <c r="E82" i="10"/>
  <c r="D82" i="10"/>
  <c r="C82" i="10" s="1"/>
  <c r="E81" i="10"/>
  <c r="D81" i="10"/>
  <c r="C81" i="10"/>
  <c r="E80" i="10"/>
  <c r="D80" i="10"/>
  <c r="C80" i="10"/>
  <c r="E79" i="10"/>
  <c r="D79" i="10" s="1"/>
  <c r="C79" i="10" s="1"/>
  <c r="E78" i="10"/>
  <c r="D78" i="10"/>
  <c r="C78" i="10" s="1"/>
  <c r="E77" i="10"/>
  <c r="D77" i="10"/>
  <c r="C77" i="10"/>
  <c r="E76" i="10"/>
  <c r="D76" i="10"/>
  <c r="C76" i="10"/>
  <c r="E75" i="10"/>
  <c r="D75" i="10" s="1"/>
  <c r="C75" i="10" s="1"/>
  <c r="E74" i="10"/>
  <c r="D74" i="10"/>
  <c r="C74" i="10" s="1"/>
  <c r="E73" i="10"/>
  <c r="D73" i="10"/>
  <c r="C73" i="10"/>
  <c r="E72" i="10"/>
  <c r="D72" i="10"/>
  <c r="C72" i="10"/>
  <c r="E71" i="10"/>
  <c r="D71" i="10" s="1"/>
  <c r="C71" i="10" s="1"/>
  <c r="E70" i="10"/>
  <c r="D70" i="10"/>
  <c r="C70" i="10" s="1"/>
  <c r="E69" i="10"/>
  <c r="D69" i="10"/>
  <c r="C69" i="10"/>
  <c r="E68" i="10"/>
  <c r="D68" i="10"/>
  <c r="C68" i="10"/>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C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C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C20" i="10" s="1"/>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L65" i="11"/>
  <c r="AK65" i="11"/>
  <c r="AH65" i="11"/>
  <c r="AG65" i="11"/>
  <c r="AD65" i="11"/>
  <c r="AC65" i="11"/>
  <c r="Z65" i="11"/>
  <c r="Y65" i="11"/>
  <c r="X65" i="11"/>
  <c r="W65" i="11"/>
  <c r="T65" i="11"/>
  <c r="S65" i="11"/>
  <c r="P65" i="11"/>
  <c r="O65" i="11"/>
  <c r="N65" i="11"/>
  <c r="M65" i="11"/>
  <c r="L65" i="11"/>
  <c r="K65" i="11"/>
  <c r="J65" i="11"/>
  <c r="I65" i="11"/>
  <c r="H65" i="11"/>
  <c r="G65" i="11"/>
  <c r="F65" i="11"/>
  <c r="E65" i="11"/>
  <c r="AP64" i="11"/>
  <c r="AO64" i="11"/>
  <c r="AM64" i="11"/>
  <c r="AL64" i="11"/>
  <c r="AK64" i="11"/>
  <c r="AI64" i="11"/>
  <c r="AH64" i="11"/>
  <c r="AG64" i="11"/>
  <c r="AE64" i="11"/>
  <c r="AD64" i="11"/>
  <c r="AC64" i="11"/>
  <c r="AA64" i="11"/>
  <c r="Z64" i="11"/>
  <c r="Y64" i="11"/>
  <c r="X64" i="11"/>
  <c r="W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P21"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P20" i="11"/>
  <c r="AO20"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P19" i="11"/>
  <c r="AO19"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P18" i="11"/>
  <c r="AO18"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P17" i="11"/>
  <c r="AO17"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P16" i="11"/>
  <c r="AO16"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P15" i="11"/>
  <c r="AO15"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P14" i="11"/>
  <c r="AO14"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P13" i="11"/>
  <c r="AO13"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P12" i="11"/>
  <c r="AO12"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P11" i="11"/>
  <c r="AO11"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P10" i="11"/>
  <c r="AO10"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P9" i="11"/>
  <c r="AO9"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P8" i="11"/>
  <c r="AO8"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P7" i="11"/>
  <c r="AO7"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P6" i="11"/>
  <c r="AO6"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P5" i="11"/>
  <c r="AO5"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A12" i="6"/>
  <c r="G11" i="6"/>
  <c r="M10" i="6"/>
  <c r="C10" i="6"/>
  <c r="J8" i="6"/>
  <c r="D8" i="6"/>
  <c r="L7" i="6"/>
  <c r="E7" i="6"/>
  <c r="A3" i="6"/>
  <c r="G68" i="5"/>
  <c r="J60" i="5"/>
  <c r="J62" i="5" s="1"/>
  <c r="E60" i="5"/>
  <c r="E62" i="5" s="1"/>
  <c r="D58" i="5"/>
  <c r="F57" i="5"/>
  <c r="J52" i="5"/>
  <c r="E52" i="5"/>
  <c r="J50" i="5"/>
  <c r="E50" i="5"/>
  <c r="J47" i="5"/>
  <c r="E47" i="5"/>
  <c r="J45" i="5"/>
  <c r="E45" i="5"/>
  <c r="E43" i="5"/>
  <c r="J40" i="5"/>
  <c r="E40" i="5"/>
  <c r="J38" i="5"/>
  <c r="E38" i="5"/>
  <c r="J35" i="5"/>
  <c r="E35" i="5"/>
  <c r="J32" i="5"/>
  <c r="E32" i="5"/>
  <c r="J29" i="5"/>
  <c r="E29" i="5"/>
  <c r="J27" i="5"/>
  <c r="E27" i="5"/>
  <c r="D25" i="5"/>
  <c r="D24" i="5"/>
  <c r="D23" i="5"/>
  <c r="D22" i="5"/>
  <c r="F21" i="5"/>
  <c r="E17" i="5"/>
  <c r="K17" i="5" s="1"/>
  <c r="D15" i="5"/>
  <c r="D14" i="5"/>
  <c r="D13" i="5"/>
  <c r="H13" i="5" s="1"/>
  <c r="K13" i="5" s="1"/>
  <c r="D11" i="5"/>
  <c r="D10" i="5"/>
  <c r="G10" i="5" s="1"/>
  <c r="D8" i="5"/>
  <c r="H8" i="5" s="1"/>
  <c r="K8" i="5" s="1"/>
  <c r="E6" i="5"/>
  <c r="A11" i="1"/>
  <c r="C46" i="5" l="1"/>
  <c r="G46" i="5" s="1"/>
  <c r="J13" i="5"/>
  <c r="C41" i="5"/>
  <c r="G41" i="5" s="1"/>
  <c r="C28" i="5"/>
  <c r="G28" i="5" s="1"/>
  <c r="C36" i="5"/>
  <c r="G36" i="5" s="1"/>
  <c r="C39" i="5"/>
  <c r="G39" i="5" s="1"/>
  <c r="C48" i="5"/>
  <c r="G48" i="5" s="1"/>
  <c r="H10" i="5"/>
  <c r="K10" i="5" s="1"/>
  <c r="C30" i="5"/>
  <c r="G30" i="5" s="1"/>
  <c r="J10" i="5"/>
  <c r="H14" i="5"/>
  <c r="H11" i="5"/>
  <c r="F33" i="5"/>
  <c r="F46" i="5"/>
  <c r="I23" i="5"/>
  <c r="I25" i="5"/>
  <c r="C51" i="5"/>
  <c r="G51" i="5" s="1"/>
  <c r="J8" i="5"/>
  <c r="I24" i="5"/>
  <c r="B30" i="5"/>
  <c r="C33" i="5"/>
  <c r="G33" i="5" s="1"/>
  <c r="B51" i="5"/>
  <c r="H15" i="5"/>
  <c r="I22" i="5"/>
  <c r="B36" i="5"/>
  <c r="F41" i="5"/>
  <c r="C61" i="5"/>
  <c r="C63" i="5" s="1"/>
  <c r="F30" i="5"/>
  <c r="B39" i="5"/>
  <c r="B46" i="5"/>
  <c r="F51" i="5"/>
  <c r="C53" i="5"/>
  <c r="G53" i="5" s="1"/>
  <c r="F28" i="5"/>
  <c r="F48" i="5"/>
  <c r="F53" i="5"/>
  <c r="H17" i="5"/>
  <c r="B33" i="5"/>
  <c r="F36" i="5"/>
  <c r="F39" i="5"/>
  <c r="B41" i="5"/>
  <c r="F61" i="5"/>
  <c r="F63" i="5" s="1"/>
  <c r="AN64" i="11"/>
  <c r="AJ64" i="11"/>
  <c r="AF64" i="11"/>
  <c r="AB64" i="11"/>
  <c r="V64" i="11"/>
  <c r="G8" i="5"/>
  <c r="G13" i="5"/>
  <c r="I17" i="5"/>
  <c r="L17" i="5" s="1"/>
  <c r="B28" i="5"/>
  <c r="B48" i="5"/>
  <c r="B53" i="5"/>
  <c r="B61" i="5"/>
  <c r="B63" i="5" s="1"/>
  <c r="U65" i="11"/>
  <c r="Q65" i="11"/>
  <c r="AN65" i="11"/>
  <c r="AJ65" i="11"/>
  <c r="AF65" i="11"/>
  <c r="AB65" i="11"/>
  <c r="D65" i="11"/>
  <c r="AM65" i="11"/>
  <c r="AI65" i="11"/>
  <c r="AE65" i="11"/>
  <c r="AA65" i="11"/>
  <c r="C65" i="11"/>
  <c r="V65" i="11"/>
  <c r="R65" i="11"/>
  <c r="G61" i="5" l="1"/>
  <c r="G63" i="5" s="1"/>
</calcChain>
</file>

<file path=xl/sharedStrings.xml><?xml version="1.0" encoding="utf-8"?>
<sst xmlns="http://schemas.openxmlformats.org/spreadsheetml/2006/main" count="4579" uniqueCount="418">
  <si>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</si>
  <si>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</si>
  <si>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</si>
  <si>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</si>
  <si>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</si>
  <si>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</si>
  <si>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</si>
  <si>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</si>
  <si>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</si>
  <si>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</si>
  <si>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</si>
  <si>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</si>
  <si>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</si>
  <si>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</si>
  <si>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</si>
  <si>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</si>
  <si>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</si>
  <si>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</si>
  <si>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</si>
  <si>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</si>
  <si>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</si>
  <si>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</si>
  <si>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北京市宣武回民小学是北京市西城区教育委员会下属单位，内设教育中心、财务室、办公室、后勤中心、安全保卫中心、课程中心、工会、人事办公室、支委会9个科室。主要职责是实施小学义务教育，促进基础教育发展。</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</si>
  <si>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</si>
  <si>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</si>
  <si>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</si>
  <si>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</si>
  <si>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</si>
  <si>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</si>
  <si>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</si>
  <si>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</si>
  <si>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</si>
  <si>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</si>
  <si>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</si>
  <si>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</si>
  <si>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</si>
  <si>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</si>
  <si>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</si>
  <si>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</si>
  <si>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</si>
  <si>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</si>
  <si>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</si>
  <si>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</si>
  <si>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</si>
  <si>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</si>
  <si>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</si>
  <si>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</si>
  <si>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</si>
  <si>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</si>
  <si>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</si>
  <si>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</si>
  <si>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主要原因是增加一年级学生生源人数约300人。</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</si>
  <si>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</si>
  <si>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</si>
  <si>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</si>
  <si>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</si>
  <si>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</si>
  <si>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</si>
  <si>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</si>
  <si>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</si>
  <si>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</si>
  <si>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</si>
  <si>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</si>
  <si>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</si>
  <si>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</si>
  <si>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</si>
  <si>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</si>
  <si>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</si>
  <si>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</si>
  <si>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</si>
  <si>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进修及培训（款）2020年度决算</t>
  </si>
  <si>
    <t>主要原因是疫情财政收回拨款。</t>
  </si>
  <si>
    <t>教育费附加安排的支出（款）2020年度决算</t>
  </si>
  <si>
    <t>主要原因是疫情相应项目未进行，财政收回拨款。</t>
  </si>
  <si>
    <t>2020年年初无预算。</t>
  </si>
  <si>
    <t>行政事业单位养老支出（款）2020年度决算</t>
  </si>
  <si>
    <t>主要原因是增加学生增加约300人，相应增加教师人数。</t>
  </si>
  <si>
    <t>抚恤（款）2020年度决算</t>
  </si>
  <si>
    <t>主要原因本年以实际发生为准，无法预算。</t>
  </si>
  <si>
    <t>行政事业单位医疗（款）2020年度决算</t>
  </si>
  <si>
    <t>主要原因是收支平衡。</t>
  </si>
  <si>
    <t>住房改革支出（款）2020年度决算</t>
  </si>
  <si>
    <t>五、政府性基金预算财政拨款支出决算情况说明</t>
  </si>
  <si>
    <t>（一）政府性基金预算财政拨款支出决算总体情况</t>
  </si>
  <si>
    <t>2020年度政府性基金预算财政拨款支出</t>
  </si>
  <si>
    <t>其他支出</t>
  </si>
  <si>
    <t>%；</t>
  </si>
  <si>
    <t>（二）政府性基金预算财政拨款支出决算具体情况</t>
  </si>
  <si>
    <t>1、其他支出（类）2020年度决算</t>
  </si>
  <si>
    <t>彩票公益金安排的支出（款）2020年度决算</t>
  </si>
  <si>
    <t>主要原因是本校为足球特色校，财政拨付足球特色校经费。</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</si>
  <si>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</si>
  <si>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</si>
  <si>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</si>
  <si>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</si>
  <si>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</si>
  <si>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</si>
  <si>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元。</t>
  </si>
  <si>
    <t>车均购置费</t>
  </si>
  <si>
    <t>公务用车维修</t>
  </si>
  <si>
    <t>公务用车保险</t>
  </si>
  <si>
    <t>公务用车其他支出</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</si>
  <si>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</si>
  <si>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</si>
  <si>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</si>
  <si>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</si>
  <si>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</si>
  <si>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</si>
  <si>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</si>
  <si>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</si>
  <si>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</si>
  <si>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</si>
  <si>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</si>
  <si>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</si>
  <si>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</si>
  <si>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</si>
  <si>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</si>
  <si>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</si>
  <si>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</si>
  <si>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</si>
  <si>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</si>
  <si>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</si>
  <si>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</si>
  <si>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 xml:space="preserve">
北京市宣武回民小学对2020年度部门项目支出实施绩效评价。评价项目3个，占项目总数的38.05%，涉及金额323.63万元。我校整体支出及项目支出绩效目标均按照时间进度完成，项目实施完全达到了预期的效果。</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</si>
  <si>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</si>
  <si>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</si>
  <si>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</si>
  <si>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</si>
  <si>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</si>
  <si>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</si>
  <si>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</si>
  <si>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</si>
  <si>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</si>
  <si>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</si>
  <si>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</si>
  <si>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</si>
  <si>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</si>
  <si>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</si>
  <si>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</si>
  <si>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</si>
  <si>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</si>
  <si>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</si>
  <si>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</si>
  <si>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</si>
  <si>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</si>
  <si>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</si>
  <si>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</si>
  <si>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</si>
  <si>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</si>
  <si>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</si>
  <si>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</si>
  <si>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</si>
  <si>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</si>
  <si>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</si>
  <si>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</si>
  <si>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</si>
  <si>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</si>
  <si>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</si>
  <si>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</si>
  <si>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</si>
  <si>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</si>
  <si>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</si>
  <si>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</si>
  <si>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</si>
  <si>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</si>
  <si>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</si>
  <si>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</si>
  <si>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</si>
  <si>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</si>
  <si>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</si>
  <si>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</si>
  <si>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</si>
  <si>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</si>
  <si>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</si>
  <si>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</si>
  <si>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</si>
  <si>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</si>
  <si>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</si>
  <si>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</si>
  <si>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</si>
  <si>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</si>
  <si>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</si>
  <si>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</si>
  <si>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</si>
  <si>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</si>
  <si>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</si>
  <si>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</si>
  <si>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</si>
  <si>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</si>
  <si>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</si>
  <si>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</si>
  <si>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</si>
  <si>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</si>
  <si>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</si>
  <si>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</si>
  <si>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</si>
  <si>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</si>
  <si>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</si>
  <si>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</si>
  <si>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</si>
  <si>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</si>
  <si>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</si>
  <si>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</si>
  <si>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</si>
  <si>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</si>
  <si>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</si>
  <si>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</si>
  <si>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</si>
  <si>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</si>
  <si>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</si>
  <si>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</si>
  <si>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</si>
  <si>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</si>
  <si>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</si>
  <si>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</si>
  <si>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</si>
  <si>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</si>
  <si>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</si>
  <si>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</si>
  <si>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</si>
  <si>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</si>
  <si>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</si>
  <si>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</si>
  <si>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</si>
  <si>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</si>
  <si>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</si>
  <si>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</si>
  <si>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</si>
  <si>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</si>
  <si>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</si>
  <si>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</si>
  <si>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</si>
  <si>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</si>
  <si>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</si>
  <si>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</si>
  <si>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</si>
  <si>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</si>
  <si>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</si>
  <si>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</si>
  <si>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</si>
  <si>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</si>
  <si>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</si>
  <si>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</si>
  <si>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</si>
  <si>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</si>
  <si>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</si>
  <si>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</si>
  <si>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</si>
  <si>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</si>
  <si>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</si>
  <si>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</si>
  <si>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</si>
  <si>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</si>
  <si>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</si>
  <si>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</si>
  <si>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</si>
  <si>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</si>
  <si>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</si>
  <si>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</si>
  <si>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</si>
  <si>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</si>
  <si>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</si>
  <si>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</si>
  <si>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</si>
  <si>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</si>
  <si>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</si>
  <si>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</si>
  <si>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</si>
  <si>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</si>
  <si>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</si>
  <si>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</si>
  <si>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</si>
  <si>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</si>
  <si>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</si>
  <si>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</si>
  <si>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</si>
  <si>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</si>
  <si>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</si>
  <si>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</si>
  <si>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</si>
  <si>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</si>
  <si>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</si>
  <si>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</si>
  <si>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</si>
  <si>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</si>
  <si>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</si>
  <si>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</si>
  <si>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</si>
  <si>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</si>
  <si>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</si>
  <si>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</si>
  <si>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</si>
  <si>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</si>
  <si>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</si>
  <si>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</si>
  <si>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</si>
  <si>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</si>
  <si>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</si>
  <si>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</si>
  <si>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</si>
  <si>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</si>
  <si>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</si>
  <si>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</si>
  <si>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</si>
  <si>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</si>
  <si>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</si>
  <si>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</si>
  <si>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</si>
  <si>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</si>
  <si>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</si>
  <si>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</si>
  <si>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</si>
  <si>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</si>
  <si>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</si>
  <si>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</si>
  <si>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</si>
  <si>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</si>
  <si>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</si>
  <si>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</si>
  <si>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</si>
  <si>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</si>
  <si>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</si>
  <si>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</si>
  <si>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</si>
  <si>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</si>
  <si>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</si>
  <si>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</si>
  <si>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</si>
  <si>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</si>
  <si>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</si>
  <si>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</si>
  <si>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</si>
  <si>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</si>
  <si>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</si>
  <si>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</si>
  <si>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</si>
  <si>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</si>
  <si>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</si>
  <si>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</si>
  <si>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</si>
  <si>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</si>
  <si>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</si>
  <si>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</si>
  <si>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</si>
  <si>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</si>
  <si>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</si>
  <si>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</si>
  <si>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</si>
  <si>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</si>
  <si>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</si>
  <si>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</si>
  <si>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</si>
  <si>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</si>
  <si>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</si>
  <si>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</si>
  <si>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</si>
  <si>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</si>
  <si>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</si>
  <si>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</si>
  <si>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</si>
  <si>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</si>
  <si>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</si>
  <si>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</si>
  <si>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</si>
  <si>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</si>
  <si>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</si>
  <si>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</si>
  <si>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</si>
  <si>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</si>
  <si>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</si>
  <si>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</si>
  <si>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</si>
  <si>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</si>
  <si>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</si>
  <si>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</si>
  <si>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</si>
  <si>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</si>
  <si>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</si>
  <si>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</si>
  <si>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</si>
  <si>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</si>
  <si>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</si>
  <si>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</si>
  <si>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</si>
  <si>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</si>
  <si>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</si>
  <si>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</si>
  <si>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</si>
  <si>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</si>
  <si>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</si>
  <si>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</si>
  <si>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</si>
  <si>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</si>
  <si>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</si>
  <si>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</si>
  <si>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</si>
  <si>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</si>
  <si>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</si>
  <si>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</si>
  <si>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</si>
  <si>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</si>
  <si>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</si>
  <si>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</si>
  <si>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</si>
  <si>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</si>
  <si>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</si>
  <si>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</si>
  <si>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</si>
  <si>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</si>
  <si>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</si>
  <si>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</si>
  <si>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</si>
  <si>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</si>
  <si>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</si>
  <si>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</si>
  <si>
    <t>2.社会保障和就业支出（类）2020年度决算</t>
    <phoneticPr fontId="19" type="noConversion"/>
  </si>
  <si>
    <t>3.卫生健康支出（类）2020年度决算</t>
    <phoneticPr fontId="19" type="noConversion"/>
  </si>
  <si>
    <t>4.住房保障支出（类）2020年度决算</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</si>
</sst>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8" formatCode="#,##0.00_ "/>
    <numFmt numFmtId="179" formatCode="0.00_ "/>
  </numFmts>
  <fonts count="20">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4"/>
      <color theme="1"/>
      <name val="FangSong"/>
      <charset val="134"/>
    </font>
    <font>
      <b/>
      <sz val="16"/>
      <color theme="1"/>
      <name val="宋体"/>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sz val="10"/>
      <color indexed="8"/>
      <name val="Arial"/>
      <family val="2"/>
    </font>
    <font>
      <sz val="10"/>
      <color rgb="FF000000"/>
      <name val="等线"/>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8" fillId="0" borderId="0">
      <alignment vertical="center"/>
    </xf>
    <xf numFmtId="0" fontId="17" fillId="0" borderId="0"/>
    <xf numFmtId="0" fontId="16" fillId="0" borderId="0">
      <alignment vertical="center"/>
    </xf>
    <xf numFmtId="0" fontId="16" fillId="0" borderId="0"/>
    <xf numFmtId="43" fontId="16" fillId="0" borderId="0" applyFont="0" applyFill="0" applyBorder="0" applyAlignment="0" applyProtection="0">
      <alignment vertical="center"/>
    </xf>
  </cellStyleXfs>
  <cellXfs count="66">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6" fillId="0" borderId="0" xfId="4"/>
    <xf numFmtId="49" fontId="16" fillId="0" borderId="0" xfId="4" applyNumberFormat="1" applyAlignment="1">
      <alignment horizontal="center"/>
    </xf>
    <xf numFmtId="0" fontId="16"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8" fontId="4" fillId="0" borderId="0" xfId="4" applyNumberFormat="1" applyFont="1" applyAlignment="1">
      <alignment vertical="center" shrinkToFit="1"/>
    </xf>
    <xf numFmtId="178"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8"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79" fontId="6" fillId="0" borderId="0" xfId="0" applyNumberFormat="1" applyFont="1" applyAlignment="1">
      <alignment horizontal="left" vertical="center" shrinkToFit="1"/>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Fill="1" applyAlignment="1">
      <alignment horizontal="right" vertical="center"/>
    </xf>
    <xf numFmtId="0" fontId="6" fillId="0" borderId="0" xfId="0" applyFont="1" applyAlignment="1">
      <alignment horizontal="center" vertical="center"/>
    </xf>
    <xf numFmtId="10" fontId="6" fillId="0" borderId="0" xfId="0" applyNumberFormat="1" applyFont="1" applyAlignment="1">
      <alignment vertical="center" shrinkToFit="1"/>
    </xf>
    <xf numFmtId="0" fontId="6" fillId="0" borderId="0" xfId="0" applyFont="1" applyAlignment="1">
      <alignment vertical="center"/>
    </xf>
    <xf numFmtId="0" fontId="6" fillId="0" borderId="0" xfId="0" applyFont="1" applyFill="1" applyAlignment="1">
      <alignment vertical="center"/>
    </xf>
    <xf numFmtId="179"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79" fontId="6" fillId="0" borderId="0" xfId="0" applyNumberFormat="1" applyFont="1" applyAlignment="1">
      <alignment vertical="center" shrinkToFit="1"/>
    </xf>
    <xf numFmtId="179" fontId="6" fillId="0" borderId="0" xfId="0" applyNumberFormat="1" applyFont="1" applyAlignment="1">
      <alignment horizontal="center"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179" fontId="6" fillId="0" borderId="0" xfId="0" applyNumberFormat="1" applyFont="1" applyAlignment="1">
      <alignment horizontal="left" vertical="center"/>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H6" sqref="H6"/>
    </sheetView>
  </sheetViews>
  <sheetFormatPr defaultColWidth="9" defaultRowHeight="14.25"/>
  <cols>
    <col min="1" max="1" width="16.5" customWidth="1"/>
    <col min="2" max="2" width="12.75" customWidth="1"/>
  </cols>
  <sheetData>
    <row r="1" spans="1:14" ht="37.9" customHeight="1">
      <c r="A1" s="49" t="s">
        <v>0</v>
      </c>
      <c r="B1" s="50">
        <v>255147</v>
      </c>
    </row>
    <row r="2" spans="1:14">
      <c r="A2" s="51"/>
      <c r="B2" s="51"/>
      <c r="C2" s="51"/>
      <c r="D2" s="51"/>
      <c r="E2" s="51"/>
      <c r="F2" s="51"/>
      <c r="G2" s="51"/>
      <c r="H2" s="51"/>
      <c r="I2" s="51"/>
      <c r="J2" s="51"/>
      <c r="K2" s="51"/>
      <c r="L2" s="51"/>
      <c r="M2" s="51"/>
    </row>
    <row r="3" spans="1:14">
      <c r="A3" s="51"/>
      <c r="B3" s="51"/>
      <c r="C3" s="51"/>
      <c r="D3" s="51"/>
      <c r="E3" s="51"/>
      <c r="F3" s="51"/>
      <c r="G3" s="51"/>
      <c r="H3" s="51"/>
      <c r="I3" s="51"/>
      <c r="J3" s="51"/>
      <c r="K3" s="51"/>
      <c r="L3" s="51"/>
      <c r="M3" s="51"/>
    </row>
    <row r="4" spans="1:14">
      <c r="A4" s="51"/>
      <c r="B4" s="51"/>
      <c r="C4" s="51"/>
      <c r="D4" s="51"/>
      <c r="E4" s="51"/>
      <c r="F4" s="51"/>
      <c r="G4" s="51"/>
      <c r="H4" s="51"/>
      <c r="I4" s="51"/>
      <c r="J4" s="51"/>
      <c r="K4" s="51"/>
      <c r="L4" s="51"/>
      <c r="M4" s="51"/>
    </row>
    <row r="5" spans="1:14">
      <c r="A5" s="51"/>
      <c r="B5" s="51"/>
      <c r="C5" s="51"/>
      <c r="D5" s="51"/>
      <c r="E5" s="51"/>
      <c r="F5" s="51"/>
      <c r="G5" s="51"/>
      <c r="H5" s="51"/>
      <c r="I5" s="51"/>
      <c r="J5" s="51"/>
      <c r="K5" s="51"/>
      <c r="L5" s="51"/>
      <c r="M5" s="51"/>
    </row>
    <row r="6" spans="1:14">
      <c r="A6" s="51"/>
      <c r="B6" s="51"/>
      <c r="C6" s="51"/>
      <c r="D6" s="51"/>
      <c r="E6" s="51"/>
      <c r="F6" s="51"/>
      <c r="G6" s="51"/>
      <c r="H6" s="51"/>
      <c r="I6" s="51"/>
      <c r="J6" s="51"/>
      <c r="K6" s="51"/>
      <c r="L6" s="51"/>
      <c r="M6" s="51"/>
    </row>
    <row r="7" spans="1:14">
      <c r="A7" s="51"/>
      <c r="B7" s="51"/>
      <c r="C7" s="51"/>
      <c r="D7" s="51"/>
      <c r="E7" s="51"/>
      <c r="F7" s="51"/>
      <c r="G7" s="51"/>
      <c r="H7" s="51"/>
      <c r="I7" s="51"/>
      <c r="J7" s="51"/>
      <c r="K7" s="51"/>
      <c r="L7" s="51"/>
      <c r="M7" s="51"/>
    </row>
    <row r="8" spans="1:14">
      <c r="A8" s="51"/>
      <c r="B8" s="51"/>
      <c r="C8" s="51"/>
      <c r="D8" s="51"/>
      <c r="E8" s="51"/>
      <c r="F8" s="51"/>
      <c r="G8" s="51"/>
      <c r="H8" s="51"/>
      <c r="I8" s="51"/>
      <c r="J8" s="51"/>
      <c r="K8" s="51"/>
      <c r="L8" s="51"/>
      <c r="M8" s="51"/>
    </row>
    <row r="9" spans="1:14">
      <c r="A9" s="51"/>
      <c r="B9" s="51"/>
      <c r="C9" s="51"/>
      <c r="D9" s="51"/>
      <c r="E9" s="51"/>
      <c r="F9" s="51"/>
      <c r="G9" s="51"/>
      <c r="H9" s="51"/>
      <c r="I9" s="51"/>
      <c r="J9" s="51"/>
      <c r="K9" s="51"/>
      <c r="L9" s="51"/>
      <c r="M9" s="51"/>
    </row>
    <row r="10" spans="1:14">
      <c r="A10" s="51"/>
      <c r="B10" s="51"/>
      <c r="C10" s="51"/>
      <c r="D10" s="51"/>
      <c r="E10" s="51"/>
      <c r="F10" s="51"/>
      <c r="G10" s="51"/>
      <c r="H10" s="51"/>
      <c r="I10" s="51"/>
      <c r="J10" s="51"/>
      <c r="K10" s="51"/>
      <c r="L10" s="51"/>
      <c r="M10" s="51"/>
    </row>
    <row r="11" spans="1:14" ht="99.6" customHeight="1">
      <c r="A11" s="53" t="str">
        <f>_xlfn.IFNA(VLOOKUP(B1,'2020决算导出'!A:B,2,FALSE),"")</f>
        <v>北京市宣武回民小学</v>
      </c>
      <c r="B11" s="53"/>
      <c r="C11" s="53"/>
      <c r="D11" s="53"/>
      <c r="E11" s="53"/>
      <c r="F11" s="53"/>
      <c r="G11" s="53"/>
      <c r="H11" s="53"/>
      <c r="I11" s="53"/>
      <c r="J11" s="53"/>
      <c r="K11" s="53"/>
      <c r="L11" s="53"/>
      <c r="M11" s="53"/>
      <c r="N11" s="52"/>
    </row>
    <row r="12" spans="1:14" ht="72" customHeight="1">
      <c r="A12" s="53" t="s">
        <v>1</v>
      </c>
      <c r="B12" s="53"/>
      <c r="C12" s="53"/>
      <c r="D12" s="53"/>
      <c r="E12" s="53"/>
      <c r="F12" s="53"/>
      <c r="G12" s="53"/>
      <c r="H12" s="53"/>
      <c r="I12" s="53"/>
      <c r="J12" s="53"/>
      <c r="K12" s="53"/>
      <c r="L12" s="53"/>
      <c r="M12" s="53"/>
      <c r="N12" s="52"/>
    </row>
    <row r="13" spans="1:14">
      <c r="A13" s="51"/>
      <c r="B13" s="51"/>
      <c r="C13" s="51"/>
      <c r="D13" s="51"/>
      <c r="E13" s="51"/>
      <c r="F13" s="51"/>
      <c r="G13" s="51"/>
      <c r="H13" s="51"/>
      <c r="I13" s="51"/>
      <c r="J13" s="51"/>
      <c r="K13" s="51"/>
      <c r="L13" s="51"/>
      <c r="M13" s="51"/>
    </row>
    <row r="14" spans="1:14">
      <c r="A14" s="51"/>
      <c r="B14" s="51"/>
      <c r="C14" s="51"/>
      <c r="D14" s="51"/>
      <c r="E14" s="51"/>
      <c r="F14" s="51"/>
      <c r="G14" s="51"/>
      <c r="H14" s="51"/>
      <c r="I14" s="51"/>
      <c r="J14" s="51"/>
      <c r="K14" s="51"/>
      <c r="L14" s="51"/>
      <c r="M14" s="51"/>
    </row>
    <row r="15" spans="1:14">
      <c r="A15" s="51"/>
      <c r="B15" s="51"/>
      <c r="C15" s="51"/>
      <c r="D15" s="51"/>
      <c r="E15" s="51"/>
      <c r="F15" s="51"/>
      <c r="G15" s="51"/>
      <c r="H15" s="51"/>
      <c r="I15" s="51"/>
      <c r="J15" s="51"/>
      <c r="K15" s="51"/>
      <c r="L15" s="51"/>
      <c r="M15" s="51"/>
    </row>
    <row r="16" spans="1:14">
      <c r="A16" s="51"/>
      <c r="B16" s="51"/>
      <c r="C16" s="51"/>
      <c r="D16" s="51"/>
      <c r="E16" s="51"/>
      <c r="F16" s="51"/>
      <c r="G16" s="51"/>
      <c r="H16" s="51"/>
      <c r="I16" s="51"/>
      <c r="J16" s="51"/>
      <c r="K16" s="51"/>
      <c r="L16" s="51"/>
      <c r="M16" s="51"/>
    </row>
    <row r="17" spans="1:13">
      <c r="A17" s="51"/>
      <c r="B17" s="51"/>
      <c r="C17" s="51"/>
      <c r="D17" s="51"/>
      <c r="E17" s="51"/>
      <c r="F17" s="51"/>
      <c r="G17" s="51"/>
      <c r="H17" s="51"/>
      <c r="I17" s="51"/>
      <c r="J17" s="51"/>
      <c r="K17" s="51"/>
      <c r="L17" s="51"/>
      <c r="M17" s="51"/>
    </row>
    <row r="18" spans="1:13">
      <c r="A18" s="51"/>
      <c r="B18" s="51"/>
      <c r="C18" s="51"/>
      <c r="D18" s="51"/>
      <c r="E18" s="51"/>
      <c r="F18" s="51"/>
      <c r="G18" s="51"/>
      <c r="H18" s="51"/>
      <c r="I18" s="51"/>
      <c r="J18" s="51"/>
      <c r="K18" s="51"/>
      <c r="L18" s="51"/>
      <c r="M18" s="51"/>
    </row>
    <row r="19" spans="1:13">
      <c r="A19" s="51"/>
      <c r="B19" s="51"/>
      <c r="C19" s="51"/>
      <c r="D19" s="51"/>
      <c r="E19" s="51"/>
      <c r="F19" s="51"/>
      <c r="G19" s="51"/>
      <c r="H19" s="51"/>
      <c r="I19" s="51"/>
      <c r="J19" s="51"/>
      <c r="K19" s="51"/>
      <c r="L19" s="51"/>
      <c r="M19" s="51"/>
    </row>
    <row r="20" spans="1:13">
      <c r="A20" s="51"/>
      <c r="B20" s="51"/>
      <c r="C20" s="51"/>
      <c r="D20" s="51"/>
      <c r="E20" s="51"/>
      <c r="F20" s="51"/>
      <c r="G20" s="51"/>
      <c r="H20" s="51"/>
      <c r="I20" s="51"/>
      <c r="J20" s="51"/>
      <c r="K20" s="51"/>
      <c r="L20" s="51"/>
      <c r="M20" s="51"/>
    </row>
    <row r="21" spans="1:13">
      <c r="A21" s="51"/>
      <c r="B21" s="51"/>
      <c r="C21" s="51"/>
      <c r="D21" s="51"/>
      <c r="E21" s="51"/>
      <c r="F21" s="51"/>
      <c r="G21" s="51"/>
      <c r="H21" s="51"/>
      <c r="I21" s="51"/>
      <c r="J21" s="51"/>
      <c r="K21" s="51"/>
      <c r="L21" s="51"/>
      <c r="M21" s="51"/>
    </row>
    <row r="22" spans="1:13">
      <c r="A22" s="51"/>
      <c r="B22" s="51"/>
      <c r="C22" s="51"/>
      <c r="D22" s="51"/>
      <c r="E22" s="51"/>
      <c r="F22" s="51"/>
      <c r="G22" s="51"/>
      <c r="H22" s="51"/>
      <c r="I22" s="51"/>
      <c r="J22" s="51"/>
      <c r="K22" s="51"/>
      <c r="L22" s="51"/>
      <c r="M22" s="51"/>
    </row>
    <row r="23" spans="1:13">
      <c r="A23" s="51"/>
      <c r="B23" s="51"/>
      <c r="C23" s="51"/>
      <c r="D23" s="51"/>
      <c r="E23" s="51"/>
      <c r="F23" s="51"/>
      <c r="G23" s="51"/>
      <c r="H23" s="51"/>
      <c r="I23" s="51"/>
      <c r="J23" s="51"/>
      <c r="K23" s="51"/>
      <c r="L23" s="51"/>
      <c r="M23" s="51"/>
    </row>
    <row r="24" spans="1:13">
      <c r="A24" s="51"/>
      <c r="B24" s="51"/>
      <c r="C24" s="51"/>
      <c r="D24" s="51"/>
      <c r="E24" s="51"/>
      <c r="F24" s="51"/>
      <c r="G24" s="51"/>
      <c r="H24" s="51"/>
      <c r="I24" s="51"/>
      <c r="J24" s="51"/>
      <c r="K24" s="51"/>
      <c r="L24" s="51"/>
      <c r="M24" s="51"/>
    </row>
    <row r="25" spans="1:13">
      <c r="A25" s="51"/>
      <c r="B25" s="51"/>
      <c r="C25" s="51"/>
      <c r="D25" s="51"/>
      <c r="E25" s="51"/>
      <c r="F25" s="51"/>
      <c r="G25" s="51"/>
      <c r="H25" s="51"/>
      <c r="I25" s="51"/>
      <c r="J25" s="51"/>
      <c r="K25" s="51"/>
      <c r="L25" s="51"/>
      <c r="M25" s="51"/>
    </row>
    <row r="26" spans="1:13">
      <c r="A26" s="51"/>
      <c r="B26" s="51"/>
      <c r="C26" s="51"/>
      <c r="D26" s="51"/>
      <c r="E26" s="51"/>
      <c r="F26" s="51"/>
      <c r="G26" s="51"/>
      <c r="H26" s="51"/>
      <c r="I26" s="51"/>
      <c r="J26" s="51"/>
      <c r="K26" s="51"/>
      <c r="L26" s="51"/>
      <c r="M26" s="51"/>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4"/>
  </cols>
  <sheetData>
    <row r="1" spans="1:8" ht="24">
      <c r="A1" s="7" t="s">
        <v>0</v>
      </c>
      <c r="B1" s="8" t="s">
        <v>124</v>
      </c>
      <c r="C1" s="9" t="s">
        <v>371</v>
      </c>
      <c r="D1" s="9" t="s">
        <v>372</v>
      </c>
      <c r="E1" s="10" t="s">
        <v>373</v>
      </c>
      <c r="F1" s="8" t="s">
        <v>374</v>
      </c>
      <c r="G1" s="8" t="s">
        <v>375</v>
      </c>
      <c r="H1" s="8" t="s">
        <v>376</v>
      </c>
    </row>
    <row r="2" spans="1:8">
      <c r="A2" s="11">
        <v>255001</v>
      </c>
      <c r="B2" s="12" t="s">
        <v>159</v>
      </c>
      <c r="C2" s="13" t="str">
        <f>LEFT(D2,3)</f>
        <v>205</v>
      </c>
      <c r="D2" s="13" t="str">
        <f>LEFT(E2,5)</f>
        <v>20502</v>
      </c>
      <c r="E2" s="13">
        <f>IF(ISNA(VLOOKUP(F2,'2020功能科目'!A:B,2,FALSE)),"",VLOOKUP(F2,'2020功能科目'!A:B,2,FALSE))</f>
        <v>2050201</v>
      </c>
      <c r="F2" s="12" t="s">
        <v>377</v>
      </c>
      <c r="G2" s="14">
        <v>91486047.549999997</v>
      </c>
      <c r="H2" s="14">
        <v>117849170.55</v>
      </c>
    </row>
    <row r="3" spans="1:8">
      <c r="A3" s="11">
        <v>255001</v>
      </c>
      <c r="B3" s="12" t="s">
        <v>159</v>
      </c>
      <c r="C3" s="13" t="str">
        <f t="shared" ref="C3:C66" si="0">LEFT(D3,3)</f>
        <v>205</v>
      </c>
      <c r="D3" s="13" t="str">
        <f t="shared" ref="D3:D66" si="1">LEFT(E3,5)</f>
        <v>20502</v>
      </c>
      <c r="E3" s="13">
        <f>IF(ISNA(VLOOKUP(F3,'2020功能科目'!A:B,2,FALSE)),"",VLOOKUP(F3,'2020功能科目'!A:B,2,FALSE))</f>
        <v>2050202</v>
      </c>
      <c r="F3" s="12" t="s">
        <v>378</v>
      </c>
      <c r="G3" s="14">
        <v>250000</v>
      </c>
      <c r="H3" s="14">
        <v>250000</v>
      </c>
    </row>
    <row r="4" spans="1:8">
      <c r="A4" s="11">
        <v>255001</v>
      </c>
      <c r="B4" s="12" t="s">
        <v>159</v>
      </c>
      <c r="C4" s="13" t="str">
        <f t="shared" si="0"/>
        <v>205</v>
      </c>
      <c r="D4" s="13" t="str">
        <f t="shared" si="1"/>
        <v>20502</v>
      </c>
      <c r="E4" s="13">
        <f>IF(ISNA(VLOOKUP(F4,'2020功能科目'!A:B,2,FALSE)),"",VLOOKUP(F4,'2020功能科目'!A:B,2,FALSE))</f>
        <v>2050204</v>
      </c>
      <c r="F4" s="12" t="s">
        <v>379</v>
      </c>
      <c r="G4" s="14">
        <v>1439000</v>
      </c>
      <c r="H4" s="14">
        <v>1439888.15</v>
      </c>
    </row>
    <row r="5" spans="1:8">
      <c r="A5" s="11">
        <v>255001</v>
      </c>
      <c r="B5" s="12" t="s">
        <v>159</v>
      </c>
      <c r="C5" s="13" t="str">
        <f t="shared" si="0"/>
        <v>205</v>
      </c>
      <c r="D5" s="13" t="str">
        <f t="shared" si="1"/>
        <v>20502</v>
      </c>
      <c r="E5" s="13">
        <f>IF(ISNA(VLOOKUP(F5,'2020功能科目'!A:B,2,FALSE)),"",VLOOKUP(F5,'2020功能科目'!A:B,2,FALSE))</f>
        <v>2050299</v>
      </c>
      <c r="F5" s="12" t="s">
        <v>380</v>
      </c>
      <c r="G5" s="14">
        <v>214493036.97999999</v>
      </c>
      <c r="H5" s="14">
        <v>699475364.90999997</v>
      </c>
    </row>
    <row r="6" spans="1:8">
      <c r="A6" s="11">
        <v>255002</v>
      </c>
      <c r="B6" s="12" t="s">
        <v>160</v>
      </c>
      <c r="C6" s="13" t="str">
        <f t="shared" si="0"/>
        <v>205</v>
      </c>
      <c r="D6" s="13" t="str">
        <f t="shared" si="1"/>
        <v>20502</v>
      </c>
      <c r="E6" s="13">
        <f>IF(ISNA(VLOOKUP(F6,'2020功能科目'!A:B,2,FALSE)),"",VLOOKUP(F6,'2020功能科目'!A:B,2,FALSE))</f>
        <v>2050204</v>
      </c>
      <c r="F6" s="12" t="s">
        <v>379</v>
      </c>
      <c r="G6" s="14">
        <v>48124789.539999999</v>
      </c>
      <c r="H6" s="14">
        <v>41249407.020000003</v>
      </c>
    </row>
    <row r="7" spans="1:8">
      <c r="A7" s="11">
        <v>255002</v>
      </c>
      <c r="B7" s="12" t="s">
        <v>160</v>
      </c>
      <c r="C7" s="13" t="str">
        <f t="shared" si="0"/>
        <v>205</v>
      </c>
      <c r="D7" s="13" t="str">
        <f t="shared" si="1"/>
        <v>20502</v>
      </c>
      <c r="E7" s="13">
        <f>IF(ISNA(VLOOKUP(F7,'2020功能科目'!A:B,2,FALSE)),"",VLOOKUP(F7,'2020功能科目'!A:B,2,FALSE))</f>
        <v>2050299</v>
      </c>
      <c r="F7" s="12" t="s">
        <v>380</v>
      </c>
      <c r="G7" s="14">
        <v>30405.93</v>
      </c>
      <c r="H7" s="14">
        <v>0</v>
      </c>
    </row>
    <row r="8" spans="1:8">
      <c r="A8" s="11">
        <v>255002</v>
      </c>
      <c r="B8" s="12" t="s">
        <v>160</v>
      </c>
      <c r="C8" s="13" t="str">
        <f t="shared" si="0"/>
        <v>205</v>
      </c>
      <c r="D8" s="13" t="str">
        <f t="shared" si="1"/>
        <v>20508</v>
      </c>
      <c r="E8" s="13">
        <f>IF(ISNA(VLOOKUP(F8,'2020功能科目'!A:B,2,FALSE)),"",VLOOKUP(F8,'2020功能科目'!A:B,2,FALSE))</f>
        <v>2050803</v>
      </c>
      <c r="F8" s="12" t="s">
        <v>381</v>
      </c>
      <c r="G8" s="14">
        <v>11182</v>
      </c>
      <c r="H8" s="14">
        <v>129600</v>
      </c>
    </row>
    <row r="9" spans="1:8">
      <c r="A9" s="11">
        <v>255002</v>
      </c>
      <c r="B9" s="12" t="s">
        <v>160</v>
      </c>
      <c r="C9" s="13" t="str">
        <f t="shared" si="0"/>
        <v>205</v>
      </c>
      <c r="D9" s="13" t="str">
        <f t="shared" si="1"/>
        <v>20509</v>
      </c>
      <c r="E9" s="13">
        <f>IF(ISNA(VLOOKUP(F9,'2020功能科目'!A:B,2,FALSE)),"",VLOOKUP(F9,'2020功能科目'!A:B,2,FALSE))</f>
        <v>2050903</v>
      </c>
      <c r="F9" s="12" t="s">
        <v>382</v>
      </c>
      <c r="G9" s="14">
        <v>3212790.52</v>
      </c>
      <c r="H9" s="14">
        <v>3213000</v>
      </c>
    </row>
    <row r="10" spans="1:8">
      <c r="A10" s="11">
        <v>255002</v>
      </c>
      <c r="B10" s="12" t="s">
        <v>160</v>
      </c>
      <c r="C10" s="13" t="str">
        <f t="shared" si="0"/>
        <v>205</v>
      </c>
      <c r="D10" s="13" t="str">
        <f t="shared" si="1"/>
        <v>20509</v>
      </c>
      <c r="E10" s="13">
        <f>IF(ISNA(VLOOKUP(F10,'2020功能科目'!A:B,2,FALSE)),"",VLOOKUP(F10,'2020功能科目'!A:B,2,FALSE))</f>
        <v>2050904</v>
      </c>
      <c r="F10" s="12" t="s">
        <v>383</v>
      </c>
      <c r="G10" s="14">
        <v>1320394.58</v>
      </c>
      <c r="H10" s="14">
        <v>1322860</v>
      </c>
    </row>
    <row r="11" spans="1:8">
      <c r="A11" s="11">
        <v>255002</v>
      </c>
      <c r="B11" s="12" t="s">
        <v>160</v>
      </c>
      <c r="C11" s="13" t="str">
        <f t="shared" si="0"/>
        <v>208</v>
      </c>
      <c r="D11" s="13" t="str">
        <f t="shared" si="1"/>
        <v>20805</v>
      </c>
      <c r="E11" s="13">
        <f>IF(ISNA(VLOOKUP(F11,'2020功能科目'!A:B,2,FALSE)),"",VLOOKUP(F11,'2020功能科目'!A:B,2,FALSE))</f>
        <v>2080502</v>
      </c>
      <c r="F11" s="12" t="s">
        <v>384</v>
      </c>
      <c r="G11" s="14">
        <v>5555767.7000000002</v>
      </c>
      <c r="H11" s="14">
        <v>3998855.7</v>
      </c>
    </row>
    <row r="12" spans="1:8">
      <c r="A12" s="11">
        <v>255002</v>
      </c>
      <c r="B12" s="12" t="s">
        <v>160</v>
      </c>
      <c r="C12" s="13" t="str">
        <f t="shared" si="0"/>
        <v>208</v>
      </c>
      <c r="D12" s="13" t="str">
        <f t="shared" si="1"/>
        <v>20805</v>
      </c>
      <c r="E12" s="13">
        <f>IF(ISNA(VLOOKUP(F12,'2020功能科目'!A:B,2,FALSE)),"",VLOOKUP(F12,'2020功能科目'!A:B,2,FALSE))</f>
        <v>2080505</v>
      </c>
      <c r="F12" s="12" t="s">
        <v>385</v>
      </c>
      <c r="G12" s="14">
        <v>3814393.45</v>
      </c>
      <c r="H12" s="14">
        <v>4018480</v>
      </c>
    </row>
    <row r="13" spans="1:8">
      <c r="A13" s="11">
        <v>255002</v>
      </c>
      <c r="B13" s="12" t="s">
        <v>160</v>
      </c>
      <c r="C13" s="13" t="str">
        <f t="shared" si="0"/>
        <v>208</v>
      </c>
      <c r="D13" s="13" t="str">
        <f t="shared" si="1"/>
        <v>20805</v>
      </c>
      <c r="E13" s="13">
        <f>IF(ISNA(VLOOKUP(F13,'2020功能科目'!A:B,2,FALSE)),"",VLOOKUP(F13,'2020功能科目'!A:B,2,FALSE))</f>
        <v>2080506</v>
      </c>
      <c r="F13" s="12" t="s">
        <v>386</v>
      </c>
      <c r="G13" s="14">
        <v>1865106.85</v>
      </c>
      <c r="H13" s="14">
        <v>2009240</v>
      </c>
    </row>
    <row r="14" spans="1:8">
      <c r="A14" s="11">
        <v>255002</v>
      </c>
      <c r="B14" s="12" t="s">
        <v>160</v>
      </c>
      <c r="C14" s="13" t="str">
        <f t="shared" si="0"/>
        <v>208</v>
      </c>
      <c r="D14" s="13" t="str">
        <f t="shared" si="1"/>
        <v>20808</v>
      </c>
      <c r="E14" s="13">
        <f>IF(ISNA(VLOOKUP(F14,'2020功能科目'!A:B,2,FALSE)),"",VLOOKUP(F14,'2020功能科目'!A:B,2,FALSE))</f>
        <v>2080801</v>
      </c>
      <c r="F14" s="12" t="s">
        <v>387</v>
      </c>
      <c r="G14" s="14">
        <v>227662</v>
      </c>
      <c r="H14" s="14">
        <v>0</v>
      </c>
    </row>
    <row r="15" spans="1:8">
      <c r="A15" s="11">
        <v>255002</v>
      </c>
      <c r="B15" s="12" t="s">
        <v>160</v>
      </c>
      <c r="C15" s="13" t="str">
        <f t="shared" si="0"/>
        <v>210</v>
      </c>
      <c r="D15" s="13" t="str">
        <f t="shared" si="1"/>
        <v>21011</v>
      </c>
      <c r="E15" s="13">
        <f>IF(ISNA(VLOOKUP(F15,'2020功能科目'!A:B,2,FALSE)),"",VLOOKUP(F15,'2020功能科目'!A:B,2,FALSE))</f>
        <v>2101102</v>
      </c>
      <c r="F15" s="12" t="s">
        <v>388</v>
      </c>
      <c r="G15" s="14">
        <v>3852817.24</v>
      </c>
      <c r="H15" s="14">
        <v>3265015</v>
      </c>
    </row>
    <row r="16" spans="1:8">
      <c r="A16" s="11">
        <v>255002</v>
      </c>
      <c r="B16" s="12" t="s">
        <v>160</v>
      </c>
      <c r="C16" s="13" t="str">
        <f t="shared" si="0"/>
        <v>210</v>
      </c>
      <c r="D16" s="13" t="str">
        <f t="shared" si="1"/>
        <v>21011</v>
      </c>
      <c r="E16" s="13">
        <f>IF(ISNA(VLOOKUP(F16,'2020功能科目'!A:B,2,FALSE)),"",VLOOKUP(F16,'2020功能科目'!A:B,2,FALSE))</f>
        <v>2101199</v>
      </c>
      <c r="F16" s="12" t="s">
        <v>389</v>
      </c>
      <c r="G16" s="14">
        <v>270000</v>
      </c>
      <c r="H16" s="14">
        <v>270000</v>
      </c>
    </row>
    <row r="17" spans="1:8">
      <c r="A17" s="11">
        <v>255002</v>
      </c>
      <c r="B17" s="12" t="s">
        <v>160</v>
      </c>
      <c r="C17" s="13" t="str">
        <f t="shared" si="0"/>
        <v>221</v>
      </c>
      <c r="D17" s="13" t="str">
        <f t="shared" si="1"/>
        <v>22102</v>
      </c>
      <c r="E17" s="13">
        <f>IF(ISNA(VLOOKUP(F17,'2020功能科目'!A:B,2,FALSE)),"",VLOOKUP(F17,'2020功能科目'!A:B,2,FALSE))</f>
        <v>2210201</v>
      </c>
      <c r="F17" s="12" t="s">
        <v>390</v>
      </c>
      <c r="G17" s="14">
        <v>4289411</v>
      </c>
      <c r="H17" s="14">
        <v>3985860</v>
      </c>
    </row>
    <row r="18" spans="1:8">
      <c r="A18" s="11">
        <v>255002</v>
      </c>
      <c r="B18" s="12" t="s">
        <v>160</v>
      </c>
      <c r="C18" s="13" t="str">
        <f t="shared" si="0"/>
        <v>221</v>
      </c>
      <c r="D18" s="13" t="str">
        <f t="shared" si="1"/>
        <v>22102</v>
      </c>
      <c r="E18" s="13">
        <f>IF(ISNA(VLOOKUP(F18,'2020功能科目'!A:B,2,FALSE)),"",VLOOKUP(F18,'2020功能科目'!A:B,2,FALSE))</f>
        <v>2210202</v>
      </c>
      <c r="F18" s="12" t="s">
        <v>391</v>
      </c>
      <c r="G18" s="14">
        <v>471020</v>
      </c>
      <c r="H18" s="14">
        <v>484320</v>
      </c>
    </row>
    <row r="19" spans="1:8">
      <c r="A19" s="11">
        <v>255002</v>
      </c>
      <c r="B19" s="12" t="s">
        <v>160</v>
      </c>
      <c r="C19" s="13" t="str">
        <f t="shared" si="0"/>
        <v>221</v>
      </c>
      <c r="D19" s="13" t="str">
        <f t="shared" si="1"/>
        <v>22102</v>
      </c>
      <c r="E19" s="13">
        <f>IF(ISNA(VLOOKUP(F19,'2020功能科目'!A:B,2,FALSE)),"",VLOOKUP(F19,'2020功能科目'!A:B,2,FALSE))</f>
        <v>2210203</v>
      </c>
      <c r="F19" s="12" t="s">
        <v>392</v>
      </c>
      <c r="G19" s="14">
        <v>3481190</v>
      </c>
      <c r="H19" s="14">
        <v>3504600</v>
      </c>
    </row>
    <row r="20" spans="1:8">
      <c r="A20" s="11">
        <v>255003</v>
      </c>
      <c r="B20" s="12" t="s">
        <v>161</v>
      </c>
      <c r="C20" s="13" t="str">
        <f t="shared" si="0"/>
        <v>205</v>
      </c>
      <c r="D20" s="13" t="str">
        <f t="shared" si="1"/>
        <v>20502</v>
      </c>
      <c r="E20" s="13">
        <f>IF(ISNA(VLOOKUP(F20,'2020功能科目'!A:B,2,FALSE)),"",VLOOKUP(F20,'2020功能科目'!A:B,2,FALSE))</f>
        <v>2050204</v>
      </c>
      <c r="F20" s="12" t="s">
        <v>379</v>
      </c>
      <c r="G20" s="14">
        <v>152778236.88</v>
      </c>
      <c r="H20" s="14">
        <v>120419845.34999999</v>
      </c>
    </row>
    <row r="21" spans="1:8">
      <c r="A21" s="11">
        <v>255003</v>
      </c>
      <c r="B21" s="12" t="s">
        <v>161</v>
      </c>
      <c r="C21" s="13" t="str">
        <f t="shared" si="0"/>
        <v>205</v>
      </c>
      <c r="D21" s="13" t="str">
        <f t="shared" si="1"/>
        <v>20502</v>
      </c>
      <c r="E21" s="13">
        <f>IF(ISNA(VLOOKUP(F21,'2020功能科目'!A:B,2,FALSE)),"",VLOOKUP(F21,'2020功能科目'!A:B,2,FALSE))</f>
        <v>2050299</v>
      </c>
      <c r="F21" s="12" t="s">
        <v>380</v>
      </c>
      <c r="G21" s="14">
        <v>44377.1</v>
      </c>
      <c r="H21" s="14">
        <v>0</v>
      </c>
    </row>
    <row r="22" spans="1:8">
      <c r="A22" s="11">
        <v>255003</v>
      </c>
      <c r="B22" s="12" t="s">
        <v>161</v>
      </c>
      <c r="C22" s="13" t="str">
        <f t="shared" si="0"/>
        <v>205</v>
      </c>
      <c r="D22" s="13" t="str">
        <f t="shared" si="1"/>
        <v>20508</v>
      </c>
      <c r="E22" s="13">
        <f>IF(ISNA(VLOOKUP(F22,'2020功能科目'!A:B,2,FALSE)),"",VLOOKUP(F22,'2020功能科目'!A:B,2,FALSE))</f>
        <v>2050803</v>
      </c>
      <c r="F22" s="12" t="s">
        <v>381</v>
      </c>
      <c r="G22" s="14">
        <v>52600</v>
      </c>
      <c r="H22" s="14">
        <v>341600</v>
      </c>
    </row>
    <row r="23" spans="1:8">
      <c r="A23" s="11">
        <v>255003</v>
      </c>
      <c r="B23" s="12" t="s">
        <v>161</v>
      </c>
      <c r="C23" s="13" t="str">
        <f t="shared" si="0"/>
        <v>205</v>
      </c>
      <c r="D23" s="13" t="str">
        <f t="shared" si="1"/>
        <v>20509</v>
      </c>
      <c r="E23" s="13">
        <f>IF(ISNA(VLOOKUP(F23,'2020功能科目'!A:B,2,FALSE)),"",VLOOKUP(F23,'2020功能科目'!A:B,2,FALSE))</f>
        <v>2050903</v>
      </c>
      <c r="F23" s="12" t="s">
        <v>382</v>
      </c>
      <c r="G23" s="14">
        <v>2379682.9900000002</v>
      </c>
      <c r="H23" s="14">
        <v>2940000</v>
      </c>
    </row>
    <row r="24" spans="1:8">
      <c r="A24" s="11">
        <v>255003</v>
      </c>
      <c r="B24" s="12" t="s">
        <v>161</v>
      </c>
      <c r="C24" s="13" t="str">
        <f t="shared" si="0"/>
        <v>205</v>
      </c>
      <c r="D24" s="13" t="str">
        <f t="shared" si="1"/>
        <v>20509</v>
      </c>
      <c r="E24" s="13">
        <f>IF(ISNA(VLOOKUP(F24,'2020功能科目'!A:B,2,FALSE)),"",VLOOKUP(F24,'2020功能科目'!A:B,2,FALSE))</f>
        <v>2050904</v>
      </c>
      <c r="F24" s="12" t="s">
        <v>383</v>
      </c>
      <c r="G24" s="14">
        <v>9243415.5999999996</v>
      </c>
      <c r="H24" s="14">
        <v>9269412</v>
      </c>
    </row>
    <row r="25" spans="1:8">
      <c r="A25" s="11">
        <v>255003</v>
      </c>
      <c r="B25" s="12" t="s">
        <v>161</v>
      </c>
      <c r="C25" s="13" t="str">
        <f t="shared" si="0"/>
        <v>208</v>
      </c>
      <c r="D25" s="13" t="str">
        <f t="shared" si="1"/>
        <v>20805</v>
      </c>
      <c r="E25" s="13">
        <f>IF(ISNA(VLOOKUP(F25,'2020功能科目'!A:B,2,FALSE)),"",VLOOKUP(F25,'2020功能科目'!A:B,2,FALSE))</f>
        <v>2080502</v>
      </c>
      <c r="F25" s="12" t="s">
        <v>384</v>
      </c>
      <c r="G25" s="14">
        <v>7136647.2000000002</v>
      </c>
      <c r="H25" s="14">
        <v>5933160.2000000002</v>
      </c>
    </row>
    <row r="26" spans="1:8">
      <c r="A26" s="11">
        <v>255003</v>
      </c>
      <c r="B26" s="12" t="s">
        <v>161</v>
      </c>
      <c r="C26" s="13" t="str">
        <f t="shared" si="0"/>
        <v>208</v>
      </c>
      <c r="D26" s="13" t="str">
        <f t="shared" si="1"/>
        <v>20805</v>
      </c>
      <c r="E26" s="13">
        <f>IF(ISNA(VLOOKUP(F26,'2020功能科目'!A:B,2,FALSE)),"",VLOOKUP(F26,'2020功能科目'!A:B,2,FALSE))</f>
        <v>2080505</v>
      </c>
      <c r="F26" s="12" t="s">
        <v>385</v>
      </c>
      <c r="G26" s="14">
        <v>11570503.529999999</v>
      </c>
      <c r="H26" s="14">
        <v>11360992.800000001</v>
      </c>
    </row>
    <row r="27" spans="1:8">
      <c r="A27" s="11">
        <v>255003</v>
      </c>
      <c r="B27" s="12" t="s">
        <v>161</v>
      </c>
      <c r="C27" s="13" t="str">
        <f t="shared" si="0"/>
        <v>208</v>
      </c>
      <c r="D27" s="13" t="str">
        <f t="shared" si="1"/>
        <v>20805</v>
      </c>
      <c r="E27" s="13">
        <f>IF(ISNA(VLOOKUP(F27,'2020功能科目'!A:B,2,FALSE)),"",VLOOKUP(F27,'2020功能科目'!A:B,2,FALSE))</f>
        <v>2080506</v>
      </c>
      <c r="F27" s="12" t="s">
        <v>386</v>
      </c>
      <c r="G27" s="14">
        <v>5721715.6200000001</v>
      </c>
      <c r="H27" s="14">
        <v>5680496.4000000004</v>
      </c>
    </row>
    <row r="28" spans="1:8">
      <c r="A28" s="11">
        <v>255003</v>
      </c>
      <c r="B28" s="12" t="s">
        <v>161</v>
      </c>
      <c r="C28" s="13" t="str">
        <f t="shared" si="0"/>
        <v>210</v>
      </c>
      <c r="D28" s="13" t="str">
        <f t="shared" si="1"/>
        <v>21011</v>
      </c>
      <c r="E28" s="13">
        <f>IF(ISNA(VLOOKUP(F28,'2020功能科目'!A:B,2,FALSE)),"",VLOOKUP(F28,'2020功能科目'!A:B,2,FALSE))</f>
        <v>2101102</v>
      </c>
      <c r="F28" s="12" t="s">
        <v>388</v>
      </c>
      <c r="G28" s="14">
        <v>11812757.25</v>
      </c>
      <c r="H28" s="14">
        <v>9230806.6500000004</v>
      </c>
    </row>
    <row r="29" spans="1:8">
      <c r="A29" s="11">
        <v>255003</v>
      </c>
      <c r="B29" s="12" t="s">
        <v>161</v>
      </c>
      <c r="C29" s="13" t="str">
        <f t="shared" si="0"/>
        <v>210</v>
      </c>
      <c r="D29" s="13" t="str">
        <f t="shared" si="1"/>
        <v>21011</v>
      </c>
      <c r="E29" s="13">
        <f>IF(ISNA(VLOOKUP(F29,'2020功能科目'!A:B,2,FALSE)),"",VLOOKUP(F29,'2020功能科目'!A:B,2,FALSE))</f>
        <v>2101199</v>
      </c>
      <c r="F29" s="12" t="s">
        <v>389</v>
      </c>
      <c r="G29" s="14">
        <v>270000</v>
      </c>
      <c r="H29" s="14">
        <v>270000</v>
      </c>
    </row>
    <row r="30" spans="1:8">
      <c r="A30" s="11">
        <v>255003</v>
      </c>
      <c r="B30" s="12" t="s">
        <v>161</v>
      </c>
      <c r="C30" s="13" t="str">
        <f t="shared" si="0"/>
        <v>221</v>
      </c>
      <c r="D30" s="13" t="str">
        <f t="shared" si="1"/>
        <v>22102</v>
      </c>
      <c r="E30" s="13">
        <f>IF(ISNA(VLOOKUP(F30,'2020功能科目'!A:B,2,FALSE)),"",VLOOKUP(F30,'2020功能科目'!A:B,2,FALSE))</f>
        <v>2210201</v>
      </c>
      <c r="F30" s="12" t="s">
        <v>390</v>
      </c>
      <c r="G30" s="14">
        <v>14001051</v>
      </c>
      <c r="H30" s="14">
        <v>11082744.6</v>
      </c>
    </row>
    <row r="31" spans="1:8">
      <c r="A31" s="11">
        <v>255003</v>
      </c>
      <c r="B31" s="12" t="s">
        <v>161</v>
      </c>
      <c r="C31" s="13" t="str">
        <f t="shared" si="0"/>
        <v>221</v>
      </c>
      <c r="D31" s="13" t="str">
        <f t="shared" si="1"/>
        <v>22102</v>
      </c>
      <c r="E31" s="13">
        <f>IF(ISNA(VLOOKUP(F31,'2020功能科目'!A:B,2,FALSE)),"",VLOOKUP(F31,'2020功能科目'!A:B,2,FALSE))</f>
        <v>2210202</v>
      </c>
      <c r="F31" s="12" t="s">
        <v>391</v>
      </c>
      <c r="G31" s="14">
        <v>922320</v>
      </c>
      <c r="H31" s="14">
        <v>920340</v>
      </c>
    </row>
    <row r="32" spans="1:8">
      <c r="A32" s="11">
        <v>255003</v>
      </c>
      <c r="B32" s="12" t="s">
        <v>161</v>
      </c>
      <c r="C32" s="13" t="str">
        <f t="shared" si="0"/>
        <v>221</v>
      </c>
      <c r="D32" s="13" t="str">
        <f t="shared" si="1"/>
        <v>22102</v>
      </c>
      <c r="E32" s="13">
        <f>IF(ISNA(VLOOKUP(F32,'2020功能科目'!A:B,2,FALSE)),"",VLOOKUP(F32,'2020功能科目'!A:B,2,FALSE))</f>
        <v>2210203</v>
      </c>
      <c r="F32" s="12" t="s">
        <v>392</v>
      </c>
      <c r="G32" s="14">
        <v>10771981</v>
      </c>
      <c r="H32" s="14">
        <v>10811328</v>
      </c>
    </row>
    <row r="33" spans="1:8">
      <c r="A33" s="11">
        <v>255004</v>
      </c>
      <c r="B33" s="12" t="s">
        <v>162</v>
      </c>
      <c r="C33" s="13" t="str">
        <f t="shared" si="0"/>
        <v>205</v>
      </c>
      <c r="D33" s="13" t="str">
        <f t="shared" si="1"/>
        <v>20502</v>
      </c>
      <c r="E33" s="13">
        <f>IF(ISNA(VLOOKUP(F33,'2020功能科目'!A:B,2,FALSE)),"",VLOOKUP(F33,'2020功能科目'!A:B,2,FALSE))</f>
        <v>2050204</v>
      </c>
      <c r="F33" s="12" t="s">
        <v>379</v>
      </c>
      <c r="G33" s="14">
        <v>39915298.020000003</v>
      </c>
      <c r="H33" s="14">
        <v>32564139.359999999</v>
      </c>
    </row>
    <row r="34" spans="1:8">
      <c r="A34" s="11">
        <v>255004</v>
      </c>
      <c r="B34" s="12" t="s">
        <v>162</v>
      </c>
      <c r="C34" s="13" t="str">
        <f t="shared" si="0"/>
        <v>205</v>
      </c>
      <c r="D34" s="13" t="str">
        <f t="shared" si="1"/>
        <v>20502</v>
      </c>
      <c r="E34" s="13">
        <f>IF(ISNA(VLOOKUP(F34,'2020功能科目'!A:B,2,FALSE)),"",VLOOKUP(F34,'2020功能科目'!A:B,2,FALSE))</f>
        <v>2050299</v>
      </c>
      <c r="F34" s="12" t="s">
        <v>380</v>
      </c>
      <c r="G34" s="14">
        <v>151.65</v>
      </c>
      <c r="H34" s="14">
        <v>0</v>
      </c>
    </row>
    <row r="35" spans="1:8">
      <c r="A35" s="11">
        <v>255004</v>
      </c>
      <c r="B35" s="12" t="s">
        <v>162</v>
      </c>
      <c r="C35" s="13" t="str">
        <f t="shared" si="0"/>
        <v>205</v>
      </c>
      <c r="D35" s="13" t="str">
        <f t="shared" si="1"/>
        <v>20508</v>
      </c>
      <c r="E35" s="13">
        <f>IF(ISNA(VLOOKUP(F35,'2020功能科目'!A:B,2,FALSE)),"",VLOOKUP(F35,'2020功能科目'!A:B,2,FALSE))</f>
        <v>2050803</v>
      </c>
      <c r="F35" s="12" t="s">
        <v>381</v>
      </c>
      <c r="G35" s="14">
        <v>52000</v>
      </c>
      <c r="H35" s="14">
        <v>104000</v>
      </c>
    </row>
    <row r="36" spans="1:8">
      <c r="A36" s="11">
        <v>255004</v>
      </c>
      <c r="B36" s="12" t="s">
        <v>162</v>
      </c>
      <c r="C36" s="13" t="str">
        <f t="shared" si="0"/>
        <v>205</v>
      </c>
      <c r="D36" s="13" t="str">
        <f t="shared" si="1"/>
        <v>20509</v>
      </c>
      <c r="E36" s="13">
        <f>IF(ISNA(VLOOKUP(F36,'2020功能科目'!A:B,2,FALSE)),"",VLOOKUP(F36,'2020功能科目'!A:B,2,FALSE))</f>
        <v>2050904</v>
      </c>
      <c r="F36" s="12" t="s">
        <v>383</v>
      </c>
      <c r="G36" s="14">
        <v>1774649</v>
      </c>
      <c r="H36" s="14">
        <v>1825180</v>
      </c>
    </row>
    <row r="37" spans="1:8">
      <c r="A37" s="11">
        <v>255004</v>
      </c>
      <c r="B37" s="12" t="s">
        <v>162</v>
      </c>
      <c r="C37" s="13" t="str">
        <f t="shared" si="0"/>
        <v>208</v>
      </c>
      <c r="D37" s="13" t="str">
        <f t="shared" si="1"/>
        <v>20805</v>
      </c>
      <c r="E37" s="13">
        <f>IF(ISNA(VLOOKUP(F37,'2020功能科目'!A:B,2,FALSE)),"",VLOOKUP(F37,'2020功能科目'!A:B,2,FALSE))</f>
        <v>2080502</v>
      </c>
      <c r="F37" s="12" t="s">
        <v>384</v>
      </c>
      <c r="G37" s="14">
        <v>2630407.4</v>
      </c>
      <c r="H37" s="14">
        <v>2438843.1</v>
      </c>
    </row>
    <row r="38" spans="1:8">
      <c r="A38" s="11">
        <v>255004</v>
      </c>
      <c r="B38" s="12" t="s">
        <v>162</v>
      </c>
      <c r="C38" s="13" t="str">
        <f t="shared" si="0"/>
        <v>208</v>
      </c>
      <c r="D38" s="13" t="str">
        <f t="shared" si="1"/>
        <v>20805</v>
      </c>
      <c r="E38" s="13">
        <f>IF(ISNA(VLOOKUP(F38,'2020功能科目'!A:B,2,FALSE)),"",VLOOKUP(F38,'2020功能科目'!A:B,2,FALSE))</f>
        <v>2080505</v>
      </c>
      <c r="F38" s="12" t="s">
        <v>385</v>
      </c>
      <c r="G38" s="14">
        <v>3526398.04</v>
      </c>
      <c r="H38" s="14">
        <v>3194464.96</v>
      </c>
    </row>
    <row r="39" spans="1:8">
      <c r="A39" s="11">
        <v>255004</v>
      </c>
      <c r="B39" s="12" t="s">
        <v>162</v>
      </c>
      <c r="C39" s="13" t="str">
        <f t="shared" si="0"/>
        <v>208</v>
      </c>
      <c r="D39" s="13" t="str">
        <f t="shared" si="1"/>
        <v>20805</v>
      </c>
      <c r="E39" s="13">
        <f>IF(ISNA(VLOOKUP(F39,'2020功能科目'!A:B,2,FALSE)),"",VLOOKUP(F39,'2020功能科目'!A:B,2,FALSE))</f>
        <v>2080506</v>
      </c>
      <c r="F39" s="12" t="s">
        <v>386</v>
      </c>
      <c r="G39" s="14">
        <v>1763399</v>
      </c>
      <c r="H39" s="14">
        <v>1597232.48</v>
      </c>
    </row>
    <row r="40" spans="1:8">
      <c r="A40" s="11">
        <v>255004</v>
      </c>
      <c r="B40" s="12" t="s">
        <v>162</v>
      </c>
      <c r="C40" s="13" t="str">
        <f t="shared" si="0"/>
        <v>210</v>
      </c>
      <c r="D40" s="13" t="str">
        <f t="shared" si="1"/>
        <v>21011</v>
      </c>
      <c r="E40" s="13">
        <f>IF(ISNA(VLOOKUP(F40,'2020功能科目'!A:B,2,FALSE)),"",VLOOKUP(F40,'2020功能科目'!A:B,2,FALSE))</f>
        <v>2101102</v>
      </c>
      <c r="F40" s="12" t="s">
        <v>388</v>
      </c>
      <c r="G40" s="14">
        <v>3187289.14</v>
      </c>
      <c r="H40" s="14">
        <v>2595502.7799999998</v>
      </c>
    </row>
    <row r="41" spans="1:8">
      <c r="A41" s="11">
        <v>255004</v>
      </c>
      <c r="B41" s="12" t="s">
        <v>162</v>
      </c>
      <c r="C41" s="13" t="str">
        <f t="shared" si="0"/>
        <v>210</v>
      </c>
      <c r="D41" s="13" t="str">
        <f t="shared" si="1"/>
        <v>21011</v>
      </c>
      <c r="E41" s="13">
        <f>IF(ISNA(VLOOKUP(F41,'2020功能科目'!A:B,2,FALSE)),"",VLOOKUP(F41,'2020功能科目'!A:B,2,FALSE))</f>
        <v>2101199</v>
      </c>
      <c r="F41" s="12" t="s">
        <v>389</v>
      </c>
      <c r="G41" s="14">
        <v>270000</v>
      </c>
      <c r="H41" s="14">
        <v>270000</v>
      </c>
    </row>
    <row r="42" spans="1:8">
      <c r="A42" s="11">
        <v>255004</v>
      </c>
      <c r="B42" s="12" t="s">
        <v>162</v>
      </c>
      <c r="C42" s="13" t="str">
        <f t="shared" si="0"/>
        <v>221</v>
      </c>
      <c r="D42" s="13" t="str">
        <f t="shared" si="1"/>
        <v>22102</v>
      </c>
      <c r="E42" s="13">
        <f>IF(ISNA(VLOOKUP(F42,'2020功能科目'!A:B,2,FALSE)),"",VLOOKUP(F42,'2020功能科目'!A:B,2,FALSE))</f>
        <v>2210201</v>
      </c>
      <c r="F42" s="12" t="s">
        <v>390</v>
      </c>
      <c r="G42" s="14">
        <v>3646068</v>
      </c>
      <c r="H42" s="14">
        <v>3175848.72</v>
      </c>
    </row>
    <row r="43" spans="1:8">
      <c r="A43" s="11">
        <v>255004</v>
      </c>
      <c r="B43" s="12" t="s">
        <v>162</v>
      </c>
      <c r="C43" s="13" t="str">
        <f t="shared" si="0"/>
        <v>221</v>
      </c>
      <c r="D43" s="13" t="str">
        <f t="shared" si="1"/>
        <v>22102</v>
      </c>
      <c r="E43" s="13">
        <f>IF(ISNA(VLOOKUP(F43,'2020功能科目'!A:B,2,FALSE)),"",VLOOKUP(F43,'2020功能科目'!A:B,2,FALSE))</f>
        <v>2210202</v>
      </c>
      <c r="F43" s="12" t="s">
        <v>391</v>
      </c>
      <c r="G43" s="14">
        <v>306010</v>
      </c>
      <c r="H43" s="14">
        <v>303720</v>
      </c>
    </row>
    <row r="44" spans="1:8">
      <c r="A44" s="11">
        <v>255004</v>
      </c>
      <c r="B44" s="12" t="s">
        <v>162</v>
      </c>
      <c r="C44" s="13" t="str">
        <f t="shared" si="0"/>
        <v>221</v>
      </c>
      <c r="D44" s="13" t="str">
        <f t="shared" si="1"/>
        <v>22102</v>
      </c>
      <c r="E44" s="13">
        <f>IF(ISNA(VLOOKUP(F44,'2020功能科目'!A:B,2,FALSE)),"",VLOOKUP(F44,'2020功能科目'!A:B,2,FALSE))</f>
        <v>2210203</v>
      </c>
      <c r="F44" s="12" t="s">
        <v>392</v>
      </c>
      <c r="G44" s="14">
        <v>3796897</v>
      </c>
      <c r="H44" s="14">
        <v>3755904</v>
      </c>
    </row>
    <row r="45" spans="1:8">
      <c r="A45" s="11">
        <v>255005</v>
      </c>
      <c r="B45" s="12" t="s">
        <v>163</v>
      </c>
      <c r="C45" s="13" t="str">
        <f t="shared" si="0"/>
        <v>205</v>
      </c>
      <c r="D45" s="13" t="str">
        <f t="shared" si="1"/>
        <v>20502</v>
      </c>
      <c r="E45" s="13">
        <f>IF(ISNA(VLOOKUP(F45,'2020功能科目'!A:B,2,FALSE)),"",VLOOKUP(F45,'2020功能科目'!A:B,2,FALSE))</f>
        <v>2050204</v>
      </c>
      <c r="F45" s="12" t="s">
        <v>379</v>
      </c>
      <c r="G45" s="14">
        <v>190954069.34999999</v>
      </c>
      <c r="H45" s="14">
        <v>150185478.69999999</v>
      </c>
    </row>
    <row r="46" spans="1:8">
      <c r="A46" s="11">
        <v>255005</v>
      </c>
      <c r="B46" s="12" t="s">
        <v>163</v>
      </c>
      <c r="C46" s="13" t="str">
        <f t="shared" si="0"/>
        <v>205</v>
      </c>
      <c r="D46" s="13" t="str">
        <f t="shared" si="1"/>
        <v>20502</v>
      </c>
      <c r="E46" s="13">
        <f>IF(ISNA(VLOOKUP(F46,'2020功能科目'!A:B,2,FALSE)),"",VLOOKUP(F46,'2020功能科目'!A:B,2,FALSE))</f>
        <v>2050299</v>
      </c>
      <c r="F46" s="12" t="s">
        <v>380</v>
      </c>
      <c r="G46" s="14">
        <v>2866722.19</v>
      </c>
      <c r="H46" s="14">
        <v>2636250</v>
      </c>
    </row>
    <row r="47" spans="1:8">
      <c r="A47" s="11">
        <v>255005</v>
      </c>
      <c r="B47" s="12" t="s">
        <v>163</v>
      </c>
      <c r="C47" s="13" t="str">
        <f t="shared" si="0"/>
        <v>205</v>
      </c>
      <c r="D47" s="13" t="str">
        <f t="shared" si="1"/>
        <v>20508</v>
      </c>
      <c r="E47" s="13">
        <f>IF(ISNA(VLOOKUP(F47,'2020功能科目'!A:B,2,FALSE)),"",VLOOKUP(F47,'2020功能科目'!A:B,2,FALSE))</f>
        <v>2050803</v>
      </c>
      <c r="F47" s="12" t="s">
        <v>381</v>
      </c>
      <c r="G47" s="14">
        <v>208000</v>
      </c>
      <c r="H47" s="14">
        <v>416000</v>
      </c>
    </row>
    <row r="48" spans="1:8">
      <c r="A48" s="11">
        <v>255005</v>
      </c>
      <c r="B48" s="12" t="s">
        <v>163</v>
      </c>
      <c r="C48" s="13" t="str">
        <f t="shared" si="0"/>
        <v>205</v>
      </c>
      <c r="D48" s="13" t="str">
        <f t="shared" si="1"/>
        <v>20509</v>
      </c>
      <c r="E48" s="13">
        <f>IF(ISNA(VLOOKUP(F48,'2020功能科目'!A:B,2,FALSE)),"",VLOOKUP(F48,'2020功能科目'!A:B,2,FALSE))</f>
        <v>2050903</v>
      </c>
      <c r="F48" s="12" t="s">
        <v>382</v>
      </c>
      <c r="G48" s="14">
        <v>770000</v>
      </c>
      <c r="H48" s="14">
        <v>1890000</v>
      </c>
    </row>
    <row r="49" spans="1:8">
      <c r="A49" s="11">
        <v>255005</v>
      </c>
      <c r="B49" s="12" t="s">
        <v>163</v>
      </c>
      <c r="C49" s="13" t="str">
        <f t="shared" si="0"/>
        <v>205</v>
      </c>
      <c r="D49" s="13" t="str">
        <f t="shared" si="1"/>
        <v>20509</v>
      </c>
      <c r="E49" s="13">
        <f>IF(ISNA(VLOOKUP(F49,'2020功能科目'!A:B,2,FALSE)),"",VLOOKUP(F49,'2020功能科目'!A:B,2,FALSE))</f>
        <v>2050904</v>
      </c>
      <c r="F49" s="12" t="s">
        <v>383</v>
      </c>
      <c r="G49" s="14">
        <v>1940390</v>
      </c>
      <c r="H49" s="14">
        <v>1953255</v>
      </c>
    </row>
    <row r="50" spans="1:8">
      <c r="A50" s="11">
        <v>255005</v>
      </c>
      <c r="B50" s="12" t="s">
        <v>163</v>
      </c>
      <c r="C50" s="13" t="str">
        <f t="shared" si="0"/>
        <v>208</v>
      </c>
      <c r="D50" s="13" t="str">
        <f t="shared" si="1"/>
        <v>20805</v>
      </c>
      <c r="E50" s="13">
        <f>IF(ISNA(VLOOKUP(F50,'2020功能科目'!A:B,2,FALSE)),"",VLOOKUP(F50,'2020功能科目'!A:B,2,FALSE))</f>
        <v>2080502</v>
      </c>
      <c r="F50" s="12" t="s">
        <v>384</v>
      </c>
      <c r="G50" s="14">
        <v>11244448.4</v>
      </c>
      <c r="H50" s="14">
        <v>9409970.4000000004</v>
      </c>
    </row>
    <row r="51" spans="1:8">
      <c r="A51" s="11">
        <v>255005</v>
      </c>
      <c r="B51" s="12" t="s">
        <v>163</v>
      </c>
      <c r="C51" s="13" t="str">
        <f t="shared" si="0"/>
        <v>208</v>
      </c>
      <c r="D51" s="13" t="str">
        <f t="shared" si="1"/>
        <v>20805</v>
      </c>
      <c r="E51" s="13">
        <f>IF(ISNA(VLOOKUP(F51,'2020功能科目'!A:B,2,FALSE)),"",VLOOKUP(F51,'2020功能科目'!A:B,2,FALSE))</f>
        <v>2080505</v>
      </c>
      <c r="F51" s="12" t="s">
        <v>385</v>
      </c>
      <c r="G51" s="14">
        <v>13878247.68</v>
      </c>
      <c r="H51" s="14">
        <v>13319840.640000001</v>
      </c>
    </row>
    <row r="52" spans="1:8">
      <c r="A52" s="11">
        <v>255005</v>
      </c>
      <c r="B52" s="12" t="s">
        <v>163</v>
      </c>
      <c r="C52" s="13" t="str">
        <f t="shared" si="0"/>
        <v>208</v>
      </c>
      <c r="D52" s="13" t="str">
        <f t="shared" si="1"/>
        <v>20805</v>
      </c>
      <c r="E52" s="13">
        <f>IF(ISNA(VLOOKUP(F52,'2020功能科目'!A:B,2,FALSE)),"",VLOOKUP(F52,'2020功能科目'!A:B,2,FALSE))</f>
        <v>2080506</v>
      </c>
      <c r="F52" s="12" t="s">
        <v>386</v>
      </c>
      <c r="G52" s="14">
        <v>6938181.9199999999</v>
      </c>
      <c r="H52" s="14">
        <v>6659920.3200000003</v>
      </c>
    </row>
    <row r="53" spans="1:8">
      <c r="A53" s="11">
        <v>255005</v>
      </c>
      <c r="B53" s="12" t="s">
        <v>163</v>
      </c>
      <c r="C53" s="13" t="str">
        <f t="shared" si="0"/>
        <v>210</v>
      </c>
      <c r="D53" s="13" t="str">
        <f t="shared" si="1"/>
        <v>21011</v>
      </c>
      <c r="E53" s="13">
        <f>IF(ISNA(VLOOKUP(F53,'2020功能科目'!A:B,2,FALSE)),"",VLOOKUP(F53,'2020功能科目'!A:B,2,FALSE))</f>
        <v>2101102</v>
      </c>
      <c r="F53" s="12" t="s">
        <v>388</v>
      </c>
      <c r="G53" s="14">
        <v>13036082.369999999</v>
      </c>
      <c r="H53" s="14">
        <v>10822370.52</v>
      </c>
    </row>
    <row r="54" spans="1:8">
      <c r="A54" s="11">
        <v>255005</v>
      </c>
      <c r="B54" s="12" t="s">
        <v>163</v>
      </c>
      <c r="C54" s="13" t="str">
        <f t="shared" si="0"/>
        <v>210</v>
      </c>
      <c r="D54" s="13" t="str">
        <f t="shared" si="1"/>
        <v>21011</v>
      </c>
      <c r="E54" s="13">
        <f>IF(ISNA(VLOOKUP(F54,'2020功能科目'!A:B,2,FALSE)),"",VLOOKUP(F54,'2020功能科目'!A:B,2,FALSE))</f>
        <v>2101199</v>
      </c>
      <c r="F54" s="12" t="s">
        <v>389</v>
      </c>
      <c r="G54" s="14">
        <v>1432500</v>
      </c>
      <c r="H54" s="14">
        <v>1530000</v>
      </c>
    </row>
    <row r="55" spans="1:8">
      <c r="A55" s="11">
        <v>255005</v>
      </c>
      <c r="B55" s="12" t="s">
        <v>163</v>
      </c>
      <c r="C55" s="13" t="str">
        <f t="shared" si="0"/>
        <v>221</v>
      </c>
      <c r="D55" s="13" t="str">
        <f t="shared" si="1"/>
        <v>22102</v>
      </c>
      <c r="E55" s="13">
        <f>IF(ISNA(VLOOKUP(F55,'2020功能科目'!A:B,2,FALSE)),"",VLOOKUP(F55,'2020功能科目'!A:B,2,FALSE))</f>
        <v>2210201</v>
      </c>
      <c r="F55" s="12" t="s">
        <v>390</v>
      </c>
      <c r="G55" s="14">
        <v>13534459</v>
      </c>
      <c r="H55" s="14">
        <v>13109880.48</v>
      </c>
    </row>
    <row r="56" spans="1:8">
      <c r="A56" s="11">
        <v>255005</v>
      </c>
      <c r="B56" s="12" t="s">
        <v>163</v>
      </c>
      <c r="C56" s="13" t="str">
        <f t="shared" si="0"/>
        <v>221</v>
      </c>
      <c r="D56" s="13" t="str">
        <f t="shared" si="1"/>
        <v>22102</v>
      </c>
      <c r="E56" s="13">
        <f>IF(ISNA(VLOOKUP(F56,'2020功能科目'!A:B,2,FALSE)),"",VLOOKUP(F56,'2020功能科目'!A:B,2,FALSE))</f>
        <v>2210202</v>
      </c>
      <c r="F56" s="12" t="s">
        <v>391</v>
      </c>
      <c r="G56" s="14">
        <v>1091000</v>
      </c>
      <c r="H56" s="14">
        <v>1095960</v>
      </c>
    </row>
    <row r="57" spans="1:8">
      <c r="A57" s="11">
        <v>255005</v>
      </c>
      <c r="B57" s="12" t="s">
        <v>163</v>
      </c>
      <c r="C57" s="13" t="str">
        <f t="shared" si="0"/>
        <v>221</v>
      </c>
      <c r="D57" s="13" t="str">
        <f t="shared" si="1"/>
        <v>22102</v>
      </c>
      <c r="E57" s="13">
        <f>IF(ISNA(VLOOKUP(F57,'2020功能科目'!A:B,2,FALSE)),"",VLOOKUP(F57,'2020功能科目'!A:B,2,FALSE))</f>
        <v>2210203</v>
      </c>
      <c r="F57" s="12" t="s">
        <v>392</v>
      </c>
      <c r="G57" s="14">
        <v>13943366</v>
      </c>
      <c r="H57" s="14">
        <v>13587324</v>
      </c>
    </row>
    <row r="58" spans="1:8">
      <c r="A58" s="11">
        <v>255006</v>
      </c>
      <c r="B58" s="12" t="s">
        <v>164</v>
      </c>
      <c r="C58" s="13" t="str">
        <f t="shared" si="0"/>
        <v>205</v>
      </c>
      <c r="D58" s="13" t="str">
        <f t="shared" si="1"/>
        <v>20502</v>
      </c>
      <c r="E58" s="13">
        <f>IF(ISNA(VLOOKUP(F58,'2020功能科目'!A:B,2,FALSE)),"",VLOOKUP(F58,'2020功能科目'!A:B,2,FALSE))</f>
        <v>2050204</v>
      </c>
      <c r="F58" s="12" t="s">
        <v>379</v>
      </c>
      <c r="G58" s="14">
        <v>61620759.719999999</v>
      </c>
      <c r="H58" s="14">
        <v>50041645.509999998</v>
      </c>
    </row>
    <row r="59" spans="1:8">
      <c r="A59" s="11">
        <v>255006</v>
      </c>
      <c r="B59" s="12" t="s">
        <v>164</v>
      </c>
      <c r="C59" s="13" t="str">
        <f t="shared" si="0"/>
        <v>205</v>
      </c>
      <c r="D59" s="13" t="str">
        <f t="shared" si="1"/>
        <v>20508</v>
      </c>
      <c r="E59" s="13">
        <f>IF(ISNA(VLOOKUP(F59,'2020功能科目'!A:B,2,FALSE)),"",VLOOKUP(F59,'2020功能科目'!A:B,2,FALSE))</f>
        <v>2050803</v>
      </c>
      <c r="F59" s="12" t="s">
        <v>381</v>
      </c>
      <c r="G59" s="14">
        <v>75200</v>
      </c>
      <c r="H59" s="14">
        <v>150400</v>
      </c>
    </row>
    <row r="60" spans="1:8">
      <c r="A60" s="11">
        <v>255006</v>
      </c>
      <c r="B60" s="12" t="s">
        <v>164</v>
      </c>
      <c r="C60" s="13" t="str">
        <f t="shared" si="0"/>
        <v>205</v>
      </c>
      <c r="D60" s="13" t="str">
        <f t="shared" si="1"/>
        <v>20509</v>
      </c>
      <c r="E60" s="13">
        <f>IF(ISNA(VLOOKUP(F60,'2020功能科目'!A:B,2,FALSE)),"",VLOOKUP(F60,'2020功能科目'!A:B,2,FALSE))</f>
        <v>2050903</v>
      </c>
      <c r="F60" s="12" t="s">
        <v>382</v>
      </c>
      <c r="G60" s="14">
        <v>1148396.98</v>
      </c>
      <c r="H60" s="14">
        <v>1176000</v>
      </c>
    </row>
    <row r="61" spans="1:8">
      <c r="A61" s="11">
        <v>255006</v>
      </c>
      <c r="B61" s="12" t="s">
        <v>164</v>
      </c>
      <c r="C61" s="13" t="str">
        <f t="shared" si="0"/>
        <v>205</v>
      </c>
      <c r="D61" s="13" t="str">
        <f t="shared" si="1"/>
        <v>20509</v>
      </c>
      <c r="E61" s="13">
        <f>IF(ISNA(VLOOKUP(F61,'2020功能科目'!A:B,2,FALSE)),"",VLOOKUP(F61,'2020功能科目'!A:B,2,FALSE))</f>
        <v>2050904</v>
      </c>
      <c r="F61" s="12" t="s">
        <v>383</v>
      </c>
      <c r="G61" s="14">
        <v>1397999</v>
      </c>
      <c r="H61" s="14">
        <v>1406528</v>
      </c>
    </row>
    <row r="62" spans="1:8">
      <c r="A62" s="11">
        <v>255006</v>
      </c>
      <c r="B62" s="12" t="s">
        <v>164</v>
      </c>
      <c r="C62" s="13" t="str">
        <f t="shared" si="0"/>
        <v>208</v>
      </c>
      <c r="D62" s="13" t="str">
        <f t="shared" si="1"/>
        <v>20805</v>
      </c>
      <c r="E62" s="13">
        <f>IF(ISNA(VLOOKUP(F62,'2020功能科目'!A:B,2,FALSE)),"",VLOOKUP(F62,'2020功能科目'!A:B,2,FALSE))</f>
        <v>2080502</v>
      </c>
      <c r="F62" s="12" t="s">
        <v>384</v>
      </c>
      <c r="G62" s="14">
        <v>4320912.45</v>
      </c>
      <c r="H62" s="14">
        <v>3602040.2</v>
      </c>
    </row>
    <row r="63" spans="1:8">
      <c r="A63" s="11">
        <v>255006</v>
      </c>
      <c r="B63" s="12" t="s">
        <v>164</v>
      </c>
      <c r="C63" s="13" t="str">
        <f t="shared" si="0"/>
        <v>208</v>
      </c>
      <c r="D63" s="13" t="str">
        <f t="shared" si="1"/>
        <v>20805</v>
      </c>
      <c r="E63" s="13">
        <f>IF(ISNA(VLOOKUP(F63,'2020功能科目'!A:B,2,FALSE)),"",VLOOKUP(F63,'2020功能科目'!A:B,2,FALSE))</f>
        <v>2080505</v>
      </c>
      <c r="F63" s="12" t="s">
        <v>385</v>
      </c>
      <c r="G63" s="14">
        <v>4557372.16</v>
      </c>
      <c r="H63" s="14">
        <v>4847359.04</v>
      </c>
    </row>
    <row r="64" spans="1:8">
      <c r="A64" s="11">
        <v>255006</v>
      </c>
      <c r="B64" s="12" t="s">
        <v>164</v>
      </c>
      <c r="C64" s="13" t="str">
        <f t="shared" si="0"/>
        <v>208</v>
      </c>
      <c r="D64" s="13" t="str">
        <f t="shared" si="1"/>
        <v>20805</v>
      </c>
      <c r="E64" s="13">
        <f>IF(ISNA(VLOOKUP(F64,'2020功能科目'!A:B,2,FALSE)),"",VLOOKUP(F64,'2020功能科目'!A:B,2,FALSE))</f>
        <v>2080506</v>
      </c>
      <c r="F64" s="12" t="s">
        <v>386</v>
      </c>
      <c r="G64" s="14">
        <v>2281101.5699999998</v>
      </c>
      <c r="H64" s="14">
        <v>2423679.52</v>
      </c>
    </row>
    <row r="65" spans="1:8">
      <c r="A65" s="11">
        <v>255006</v>
      </c>
      <c r="B65" s="12" t="s">
        <v>164</v>
      </c>
      <c r="C65" s="13" t="str">
        <f t="shared" si="0"/>
        <v>210</v>
      </c>
      <c r="D65" s="13" t="str">
        <f t="shared" si="1"/>
        <v>21011</v>
      </c>
      <c r="E65" s="13">
        <f>IF(ISNA(VLOOKUP(F65,'2020功能科目'!A:B,2,FALSE)),"",VLOOKUP(F65,'2020功能科目'!A:B,2,FALSE))</f>
        <v>2101102</v>
      </c>
      <c r="F65" s="12" t="s">
        <v>388</v>
      </c>
      <c r="G65" s="14">
        <v>4749195.3899999997</v>
      </c>
      <c r="H65" s="14">
        <v>3938479.22</v>
      </c>
    </row>
    <row r="66" spans="1:8">
      <c r="A66" s="11">
        <v>255006</v>
      </c>
      <c r="B66" s="12" t="s">
        <v>164</v>
      </c>
      <c r="C66" s="13" t="str">
        <f t="shared" si="0"/>
        <v>210</v>
      </c>
      <c r="D66" s="13" t="str">
        <f t="shared" si="1"/>
        <v>21011</v>
      </c>
      <c r="E66" s="13">
        <f>IF(ISNA(VLOOKUP(F66,'2020功能科目'!A:B,2,FALSE)),"",VLOOKUP(F66,'2020功能科目'!A:B,2,FALSE))</f>
        <v>2101199</v>
      </c>
      <c r="F66" s="12" t="s">
        <v>389</v>
      </c>
      <c r="G66" s="14">
        <v>360000</v>
      </c>
      <c r="H66" s="14">
        <v>360000</v>
      </c>
    </row>
    <row r="67" spans="1:8">
      <c r="A67" s="11">
        <v>255006</v>
      </c>
      <c r="B67" s="12" t="s">
        <v>164</v>
      </c>
      <c r="C67" s="13" t="str">
        <f t="shared" ref="C67:C130" si="2">LEFT(D67,3)</f>
        <v>221</v>
      </c>
      <c r="D67" s="13" t="str">
        <f t="shared" ref="D67:D130" si="3">LEFT(E67,5)</f>
        <v>22102</v>
      </c>
      <c r="E67" s="13">
        <f>IF(ISNA(VLOOKUP(F67,'2020功能科目'!A:B,2,FALSE)),"",VLOOKUP(F67,'2020功能科目'!A:B,2,FALSE))</f>
        <v>2210201</v>
      </c>
      <c r="F67" s="12" t="s">
        <v>390</v>
      </c>
      <c r="G67" s="14">
        <v>4889382</v>
      </c>
      <c r="H67" s="14">
        <v>4763519.28</v>
      </c>
    </row>
    <row r="68" spans="1:8">
      <c r="A68" s="11">
        <v>255006</v>
      </c>
      <c r="B68" s="12" t="s">
        <v>164</v>
      </c>
      <c r="C68" s="13" t="str">
        <f t="shared" si="2"/>
        <v>221</v>
      </c>
      <c r="D68" s="13" t="str">
        <f t="shared" si="3"/>
        <v>22102</v>
      </c>
      <c r="E68" s="13">
        <f>IF(ISNA(VLOOKUP(F68,'2020功能科目'!A:B,2,FALSE)),"",VLOOKUP(F68,'2020功能科目'!A:B,2,FALSE))</f>
        <v>2210202</v>
      </c>
      <c r="F68" s="12" t="s">
        <v>391</v>
      </c>
      <c r="G68" s="14">
        <v>459140</v>
      </c>
      <c r="H68" s="14">
        <v>458160</v>
      </c>
    </row>
    <row r="69" spans="1:8">
      <c r="A69" s="11">
        <v>255006</v>
      </c>
      <c r="B69" s="12" t="s">
        <v>164</v>
      </c>
      <c r="C69" s="13" t="str">
        <f t="shared" si="2"/>
        <v>221</v>
      </c>
      <c r="D69" s="13" t="str">
        <f t="shared" si="3"/>
        <v>22102</v>
      </c>
      <c r="E69" s="13">
        <f>IF(ISNA(VLOOKUP(F69,'2020功能科目'!A:B,2,FALSE)),"",VLOOKUP(F69,'2020功能科目'!A:B,2,FALSE))</f>
        <v>2210203</v>
      </c>
      <c r="F69" s="12" t="s">
        <v>392</v>
      </c>
      <c r="G69" s="14">
        <v>5159253</v>
      </c>
      <c r="H69" s="14">
        <v>5092561.08</v>
      </c>
    </row>
    <row r="70" spans="1:8">
      <c r="A70" s="11">
        <v>255007</v>
      </c>
      <c r="B70" s="12" t="s">
        <v>165</v>
      </c>
      <c r="C70" s="13" t="str">
        <f t="shared" si="2"/>
        <v>205</v>
      </c>
      <c r="D70" s="13" t="str">
        <f t="shared" si="3"/>
        <v>20502</v>
      </c>
      <c r="E70" s="13">
        <f>IF(ISNA(VLOOKUP(F70,'2020功能科目'!A:B,2,FALSE)),"",VLOOKUP(F70,'2020功能科目'!A:B,2,FALSE))</f>
        <v>2050204</v>
      </c>
      <c r="F70" s="12" t="s">
        <v>379</v>
      </c>
      <c r="G70" s="14">
        <v>40125494.289999999</v>
      </c>
      <c r="H70" s="14">
        <v>34610753.630000003</v>
      </c>
    </row>
    <row r="71" spans="1:8">
      <c r="A71" s="11">
        <v>255007</v>
      </c>
      <c r="B71" s="12" t="s">
        <v>165</v>
      </c>
      <c r="C71" s="13" t="str">
        <f t="shared" si="2"/>
        <v>205</v>
      </c>
      <c r="D71" s="13" t="str">
        <f t="shared" si="3"/>
        <v>20509</v>
      </c>
      <c r="E71" s="13">
        <f>IF(ISNA(VLOOKUP(F71,'2020功能科目'!A:B,2,FALSE)),"",VLOOKUP(F71,'2020功能科目'!A:B,2,FALSE))</f>
        <v>2050903</v>
      </c>
      <c r="F71" s="12" t="s">
        <v>382</v>
      </c>
      <c r="G71" s="14">
        <v>294000</v>
      </c>
      <c r="H71" s="14">
        <v>294000</v>
      </c>
    </row>
    <row r="72" spans="1:8">
      <c r="A72" s="11">
        <v>255007</v>
      </c>
      <c r="B72" s="12" t="s">
        <v>165</v>
      </c>
      <c r="C72" s="13" t="str">
        <f t="shared" si="2"/>
        <v>205</v>
      </c>
      <c r="D72" s="13" t="str">
        <f t="shared" si="3"/>
        <v>20509</v>
      </c>
      <c r="E72" s="13">
        <f>IF(ISNA(VLOOKUP(F72,'2020功能科目'!A:B,2,FALSE)),"",VLOOKUP(F72,'2020功能科目'!A:B,2,FALSE))</f>
        <v>2050904</v>
      </c>
      <c r="F72" s="12" t="s">
        <v>383</v>
      </c>
      <c r="G72" s="14">
        <v>75890</v>
      </c>
      <c r="H72" s="14">
        <v>78060</v>
      </c>
    </row>
    <row r="73" spans="1:8">
      <c r="A73" s="11">
        <v>255007</v>
      </c>
      <c r="B73" s="12" t="s">
        <v>165</v>
      </c>
      <c r="C73" s="13" t="str">
        <f t="shared" si="2"/>
        <v>208</v>
      </c>
      <c r="D73" s="13" t="str">
        <f t="shared" si="3"/>
        <v>20805</v>
      </c>
      <c r="E73" s="13">
        <f>IF(ISNA(VLOOKUP(F73,'2020功能科目'!A:B,2,FALSE)),"",VLOOKUP(F73,'2020功能科目'!A:B,2,FALSE))</f>
        <v>2080502</v>
      </c>
      <c r="F73" s="12" t="s">
        <v>384</v>
      </c>
      <c r="G73" s="14">
        <v>2806240.8</v>
      </c>
      <c r="H73" s="14">
        <v>2220714</v>
      </c>
    </row>
    <row r="74" spans="1:8">
      <c r="A74" s="11">
        <v>255007</v>
      </c>
      <c r="B74" s="12" t="s">
        <v>165</v>
      </c>
      <c r="C74" s="13" t="str">
        <f t="shared" si="2"/>
        <v>208</v>
      </c>
      <c r="D74" s="13" t="str">
        <f t="shared" si="3"/>
        <v>20805</v>
      </c>
      <c r="E74" s="13">
        <f>IF(ISNA(VLOOKUP(F74,'2020功能科目'!A:B,2,FALSE)),"",VLOOKUP(F74,'2020功能科目'!A:B,2,FALSE))</f>
        <v>2080505</v>
      </c>
      <c r="F74" s="12" t="s">
        <v>385</v>
      </c>
      <c r="G74" s="14">
        <v>3520697.6</v>
      </c>
      <c r="H74" s="14">
        <v>3107495.04</v>
      </c>
    </row>
    <row r="75" spans="1:8">
      <c r="A75" s="11">
        <v>255007</v>
      </c>
      <c r="B75" s="12" t="s">
        <v>165</v>
      </c>
      <c r="C75" s="13" t="str">
        <f t="shared" si="2"/>
        <v>208</v>
      </c>
      <c r="D75" s="13" t="str">
        <f t="shared" si="3"/>
        <v>20805</v>
      </c>
      <c r="E75" s="13">
        <f>IF(ISNA(VLOOKUP(F75,'2020功能科目'!A:B,2,FALSE)),"",VLOOKUP(F75,'2020功能科目'!A:B,2,FALSE))</f>
        <v>2080506</v>
      </c>
      <c r="F75" s="12" t="s">
        <v>386</v>
      </c>
      <c r="G75" s="14">
        <v>1751940.16</v>
      </c>
      <c r="H75" s="14">
        <v>1553747.52</v>
      </c>
    </row>
    <row r="76" spans="1:8">
      <c r="A76" s="11">
        <v>255007</v>
      </c>
      <c r="B76" s="12" t="s">
        <v>165</v>
      </c>
      <c r="C76" s="13" t="str">
        <f t="shared" si="2"/>
        <v>210</v>
      </c>
      <c r="D76" s="13" t="str">
        <f t="shared" si="3"/>
        <v>21011</v>
      </c>
      <c r="E76" s="13">
        <f>IF(ISNA(VLOOKUP(F76,'2020功能科目'!A:B,2,FALSE)),"",VLOOKUP(F76,'2020功能科目'!A:B,2,FALSE))</f>
        <v>2101102</v>
      </c>
      <c r="F76" s="12" t="s">
        <v>388</v>
      </c>
      <c r="G76" s="14">
        <v>3180415.07</v>
      </c>
      <c r="H76" s="14">
        <v>2524839.7200000002</v>
      </c>
    </row>
    <row r="77" spans="1:8">
      <c r="A77" s="11">
        <v>255007</v>
      </c>
      <c r="B77" s="12" t="s">
        <v>165</v>
      </c>
      <c r="C77" s="13" t="str">
        <f t="shared" si="2"/>
        <v>210</v>
      </c>
      <c r="D77" s="13" t="str">
        <f t="shared" si="3"/>
        <v>21011</v>
      </c>
      <c r="E77" s="13">
        <f>IF(ISNA(VLOOKUP(F77,'2020功能科目'!A:B,2,FALSE)),"",VLOOKUP(F77,'2020功能科目'!A:B,2,FALSE))</f>
        <v>2101199</v>
      </c>
      <c r="F77" s="12" t="s">
        <v>389</v>
      </c>
      <c r="G77" s="14">
        <v>90000</v>
      </c>
      <c r="H77" s="14">
        <v>90000</v>
      </c>
    </row>
    <row r="78" spans="1:8">
      <c r="A78" s="11">
        <v>255007</v>
      </c>
      <c r="B78" s="12" t="s">
        <v>165</v>
      </c>
      <c r="C78" s="13" t="str">
        <f t="shared" si="2"/>
        <v>221</v>
      </c>
      <c r="D78" s="13" t="str">
        <f t="shared" si="3"/>
        <v>22102</v>
      </c>
      <c r="E78" s="13">
        <f>IF(ISNA(VLOOKUP(F78,'2020功能科目'!A:B,2,FALSE)),"",VLOOKUP(F78,'2020功能科目'!A:B,2,FALSE))</f>
        <v>2210201</v>
      </c>
      <c r="F78" s="12" t="s">
        <v>390</v>
      </c>
      <c r="G78" s="14">
        <v>3957394</v>
      </c>
      <c r="H78" s="14">
        <v>3164621.28</v>
      </c>
    </row>
    <row r="79" spans="1:8">
      <c r="A79" s="11">
        <v>255007</v>
      </c>
      <c r="B79" s="12" t="s">
        <v>165</v>
      </c>
      <c r="C79" s="13" t="str">
        <f t="shared" si="2"/>
        <v>221</v>
      </c>
      <c r="D79" s="13" t="str">
        <f t="shared" si="3"/>
        <v>22102</v>
      </c>
      <c r="E79" s="13">
        <f>IF(ISNA(VLOOKUP(F79,'2020功能科目'!A:B,2,FALSE)),"",VLOOKUP(F79,'2020功能科目'!A:B,2,FALSE))</f>
        <v>2210202</v>
      </c>
      <c r="F79" s="12" t="s">
        <v>391</v>
      </c>
      <c r="G79" s="14">
        <v>326120</v>
      </c>
      <c r="H79" s="14">
        <v>328560</v>
      </c>
    </row>
    <row r="80" spans="1:8">
      <c r="A80" s="11">
        <v>255007</v>
      </c>
      <c r="B80" s="12" t="s">
        <v>165</v>
      </c>
      <c r="C80" s="13" t="str">
        <f t="shared" si="2"/>
        <v>221</v>
      </c>
      <c r="D80" s="13" t="str">
        <f t="shared" si="3"/>
        <v>22102</v>
      </c>
      <c r="E80" s="13">
        <f>IF(ISNA(VLOOKUP(F80,'2020功能科目'!A:B,2,FALSE)),"",VLOOKUP(F80,'2020功能科目'!A:B,2,FALSE))</f>
        <v>2210203</v>
      </c>
      <c r="F80" s="12" t="s">
        <v>392</v>
      </c>
      <c r="G80" s="14">
        <v>4028106</v>
      </c>
      <c r="H80" s="14">
        <v>4008300</v>
      </c>
    </row>
    <row r="81" spans="1:8">
      <c r="A81" s="11">
        <v>255009</v>
      </c>
      <c r="B81" s="12" t="s">
        <v>166</v>
      </c>
      <c r="C81" s="13" t="str">
        <f t="shared" si="2"/>
        <v>205</v>
      </c>
      <c r="D81" s="13" t="str">
        <f t="shared" si="3"/>
        <v>20502</v>
      </c>
      <c r="E81" s="13">
        <f>IF(ISNA(VLOOKUP(F81,'2020功能科目'!A:B,2,FALSE)),"",VLOOKUP(F81,'2020功能科目'!A:B,2,FALSE))</f>
        <v>2050204</v>
      </c>
      <c r="F81" s="12" t="s">
        <v>379</v>
      </c>
      <c r="G81" s="14">
        <v>124256159.78</v>
      </c>
      <c r="H81" s="14">
        <v>101289453.22</v>
      </c>
    </row>
    <row r="82" spans="1:8">
      <c r="A82" s="11">
        <v>255009</v>
      </c>
      <c r="B82" s="12" t="s">
        <v>166</v>
      </c>
      <c r="C82" s="13" t="str">
        <f t="shared" si="2"/>
        <v>205</v>
      </c>
      <c r="D82" s="13" t="str">
        <f t="shared" si="3"/>
        <v>20502</v>
      </c>
      <c r="E82" s="13">
        <f>IF(ISNA(VLOOKUP(F82,'2020功能科目'!A:B,2,FALSE)),"",VLOOKUP(F82,'2020功能科目'!A:B,2,FALSE))</f>
        <v>2050299</v>
      </c>
      <c r="F82" s="12" t="s">
        <v>380</v>
      </c>
      <c r="G82" s="14">
        <v>149690.69</v>
      </c>
      <c r="H82" s="14">
        <v>0</v>
      </c>
    </row>
    <row r="83" spans="1:8">
      <c r="A83" s="11">
        <v>255009</v>
      </c>
      <c r="B83" s="12" t="s">
        <v>166</v>
      </c>
      <c r="C83" s="13" t="str">
        <f t="shared" si="2"/>
        <v>205</v>
      </c>
      <c r="D83" s="13" t="str">
        <f t="shared" si="3"/>
        <v>20508</v>
      </c>
      <c r="E83" s="13">
        <f>IF(ISNA(VLOOKUP(F83,'2020功能科目'!A:B,2,FALSE)),"",VLOOKUP(F83,'2020功能科目'!A:B,2,FALSE))</f>
        <v>2050803</v>
      </c>
      <c r="F83" s="12" t="s">
        <v>381</v>
      </c>
      <c r="G83" s="14">
        <v>152000</v>
      </c>
      <c r="H83" s="14">
        <v>304000</v>
      </c>
    </row>
    <row r="84" spans="1:8">
      <c r="A84" s="11">
        <v>255009</v>
      </c>
      <c r="B84" s="12" t="s">
        <v>166</v>
      </c>
      <c r="C84" s="13" t="str">
        <f t="shared" si="2"/>
        <v>205</v>
      </c>
      <c r="D84" s="13" t="str">
        <f t="shared" si="3"/>
        <v>20509</v>
      </c>
      <c r="E84" s="13">
        <f>IF(ISNA(VLOOKUP(F84,'2020功能科目'!A:B,2,FALSE)),"",VLOOKUP(F84,'2020功能科目'!A:B,2,FALSE))</f>
        <v>2050903</v>
      </c>
      <c r="F84" s="12" t="s">
        <v>382</v>
      </c>
      <c r="G84" s="14">
        <v>1972270.57</v>
      </c>
      <c r="H84" s="14">
        <v>3710000</v>
      </c>
    </row>
    <row r="85" spans="1:8">
      <c r="A85" s="11">
        <v>255009</v>
      </c>
      <c r="B85" s="12" t="s">
        <v>166</v>
      </c>
      <c r="C85" s="13" t="str">
        <f t="shared" si="2"/>
        <v>205</v>
      </c>
      <c r="D85" s="13" t="str">
        <f t="shared" si="3"/>
        <v>20509</v>
      </c>
      <c r="E85" s="13">
        <f>IF(ISNA(VLOOKUP(F85,'2020功能科目'!A:B,2,FALSE)),"",VLOOKUP(F85,'2020功能科目'!A:B,2,FALSE))</f>
        <v>2050904</v>
      </c>
      <c r="F85" s="12" t="s">
        <v>383</v>
      </c>
      <c r="G85" s="14">
        <v>982200</v>
      </c>
      <c r="H85" s="14">
        <v>982200</v>
      </c>
    </row>
    <row r="86" spans="1:8">
      <c r="A86" s="11">
        <v>255009</v>
      </c>
      <c r="B86" s="12" t="s">
        <v>166</v>
      </c>
      <c r="C86" s="13" t="str">
        <f t="shared" si="2"/>
        <v>208</v>
      </c>
      <c r="D86" s="13" t="str">
        <f t="shared" si="3"/>
        <v>20805</v>
      </c>
      <c r="E86" s="13">
        <f>IF(ISNA(VLOOKUP(F86,'2020功能科目'!A:B,2,FALSE)),"",VLOOKUP(F86,'2020功能科目'!A:B,2,FALSE))</f>
        <v>2080502</v>
      </c>
      <c r="F86" s="12" t="s">
        <v>384</v>
      </c>
      <c r="G86" s="14">
        <v>7889952.5999999996</v>
      </c>
      <c r="H86" s="14">
        <v>5878449.5999999996</v>
      </c>
    </row>
    <row r="87" spans="1:8">
      <c r="A87" s="11">
        <v>255009</v>
      </c>
      <c r="B87" s="12" t="s">
        <v>166</v>
      </c>
      <c r="C87" s="13" t="str">
        <f t="shared" si="2"/>
        <v>208</v>
      </c>
      <c r="D87" s="13" t="str">
        <f t="shared" si="3"/>
        <v>20805</v>
      </c>
      <c r="E87" s="13">
        <f>IF(ISNA(VLOOKUP(F87,'2020功能科目'!A:B,2,FALSE)),"",VLOOKUP(F87,'2020功能科目'!A:B,2,FALSE))</f>
        <v>2080505</v>
      </c>
      <c r="F87" s="12" t="s">
        <v>385</v>
      </c>
      <c r="G87" s="14">
        <v>9621649.4399999995</v>
      </c>
      <c r="H87" s="14">
        <v>9481114.4000000004</v>
      </c>
    </row>
    <row r="88" spans="1:8">
      <c r="A88" s="11">
        <v>255009</v>
      </c>
      <c r="B88" s="12" t="s">
        <v>166</v>
      </c>
      <c r="C88" s="13" t="str">
        <f t="shared" si="2"/>
        <v>208</v>
      </c>
      <c r="D88" s="13" t="str">
        <f t="shared" si="3"/>
        <v>20805</v>
      </c>
      <c r="E88" s="13">
        <f>IF(ISNA(VLOOKUP(F88,'2020功能科目'!A:B,2,FALSE)),"",VLOOKUP(F88,'2020功能科目'!A:B,2,FALSE))</f>
        <v>2080506</v>
      </c>
      <c r="F88" s="12" t="s">
        <v>386</v>
      </c>
      <c r="G88" s="14">
        <v>4860125.84</v>
      </c>
      <c r="H88" s="14">
        <v>4740557.2</v>
      </c>
    </row>
    <row r="89" spans="1:8">
      <c r="A89" s="11">
        <v>255009</v>
      </c>
      <c r="B89" s="12" t="s">
        <v>166</v>
      </c>
      <c r="C89" s="13" t="str">
        <f t="shared" si="2"/>
        <v>208</v>
      </c>
      <c r="D89" s="13" t="str">
        <f t="shared" si="3"/>
        <v>20808</v>
      </c>
      <c r="E89" s="13">
        <f>IF(ISNA(VLOOKUP(F89,'2020功能科目'!A:B,2,FALSE)),"",VLOOKUP(F89,'2020功能科目'!A:B,2,FALSE))</f>
        <v>2080801</v>
      </c>
      <c r="F89" s="12" t="s">
        <v>387</v>
      </c>
      <c r="G89" s="14">
        <v>293118</v>
      </c>
      <c r="H89" s="14">
        <v>0</v>
      </c>
    </row>
    <row r="90" spans="1:8">
      <c r="A90" s="11">
        <v>255009</v>
      </c>
      <c r="B90" s="12" t="s">
        <v>166</v>
      </c>
      <c r="C90" s="13" t="str">
        <f t="shared" si="2"/>
        <v>210</v>
      </c>
      <c r="D90" s="13" t="str">
        <f t="shared" si="3"/>
        <v>21011</v>
      </c>
      <c r="E90" s="13">
        <f>IF(ISNA(VLOOKUP(F90,'2020功能科目'!A:B,2,FALSE)),"",VLOOKUP(F90,'2020功能科目'!A:B,2,FALSE))</f>
        <v>2101102</v>
      </c>
      <c r="F90" s="12" t="s">
        <v>388</v>
      </c>
      <c r="G90" s="14">
        <v>9111016.4700000007</v>
      </c>
      <c r="H90" s="14">
        <v>7703405.4500000002</v>
      </c>
    </row>
    <row r="91" spans="1:8">
      <c r="A91" s="11">
        <v>255009</v>
      </c>
      <c r="B91" s="12" t="s">
        <v>166</v>
      </c>
      <c r="C91" s="13" t="str">
        <f t="shared" si="2"/>
        <v>210</v>
      </c>
      <c r="D91" s="13" t="str">
        <f t="shared" si="3"/>
        <v>21011</v>
      </c>
      <c r="E91" s="13">
        <f>IF(ISNA(VLOOKUP(F91,'2020功能科目'!A:B,2,FALSE)),"",VLOOKUP(F91,'2020功能科目'!A:B,2,FALSE))</f>
        <v>2101199</v>
      </c>
      <c r="F91" s="12" t="s">
        <v>389</v>
      </c>
      <c r="G91" s="14">
        <v>502500</v>
      </c>
      <c r="H91" s="14">
        <v>720000</v>
      </c>
    </row>
    <row r="92" spans="1:8">
      <c r="A92" s="11">
        <v>255009</v>
      </c>
      <c r="B92" s="12" t="s">
        <v>166</v>
      </c>
      <c r="C92" s="13" t="str">
        <f t="shared" si="2"/>
        <v>221</v>
      </c>
      <c r="D92" s="13" t="str">
        <f t="shared" si="3"/>
        <v>22102</v>
      </c>
      <c r="E92" s="13">
        <f>IF(ISNA(VLOOKUP(F92,'2020功能科目'!A:B,2,FALSE)),"",VLOOKUP(F92,'2020功能科目'!A:B,2,FALSE))</f>
        <v>2210201</v>
      </c>
      <c r="F92" s="12" t="s">
        <v>390</v>
      </c>
      <c r="G92" s="14">
        <v>9697199.1699999999</v>
      </c>
      <c r="H92" s="14">
        <v>9390835.8000000007</v>
      </c>
    </row>
    <row r="93" spans="1:8">
      <c r="A93" s="11">
        <v>255009</v>
      </c>
      <c r="B93" s="12" t="s">
        <v>166</v>
      </c>
      <c r="C93" s="13" t="str">
        <f t="shared" si="2"/>
        <v>221</v>
      </c>
      <c r="D93" s="13" t="str">
        <f t="shared" si="3"/>
        <v>22102</v>
      </c>
      <c r="E93" s="13">
        <f>IF(ISNA(VLOOKUP(F93,'2020功能科目'!A:B,2,FALSE)),"",VLOOKUP(F93,'2020功能科目'!A:B,2,FALSE))</f>
        <v>2210202</v>
      </c>
      <c r="F93" s="12" t="s">
        <v>391</v>
      </c>
      <c r="G93" s="14">
        <v>762590</v>
      </c>
      <c r="H93" s="14">
        <v>766080</v>
      </c>
    </row>
    <row r="94" spans="1:8">
      <c r="A94" s="11">
        <v>255009</v>
      </c>
      <c r="B94" s="12" t="s">
        <v>166</v>
      </c>
      <c r="C94" s="13" t="str">
        <f t="shared" si="2"/>
        <v>221</v>
      </c>
      <c r="D94" s="13" t="str">
        <f t="shared" si="3"/>
        <v>22102</v>
      </c>
      <c r="E94" s="13">
        <f>IF(ISNA(VLOOKUP(F94,'2020功能科目'!A:B,2,FALSE)),"",VLOOKUP(F94,'2020功能科目'!A:B,2,FALSE))</f>
        <v>2210203</v>
      </c>
      <c r="F94" s="12" t="s">
        <v>392</v>
      </c>
      <c r="G94" s="14">
        <v>10491968</v>
      </c>
      <c r="H94" s="14">
        <v>10359198</v>
      </c>
    </row>
    <row r="95" spans="1:8">
      <c r="A95" s="11">
        <v>255010</v>
      </c>
      <c r="B95" s="12" t="s">
        <v>167</v>
      </c>
      <c r="C95" s="13" t="str">
        <f t="shared" si="2"/>
        <v>205</v>
      </c>
      <c r="D95" s="13" t="str">
        <f t="shared" si="3"/>
        <v>20502</v>
      </c>
      <c r="E95" s="13">
        <f>IF(ISNA(VLOOKUP(F95,'2020功能科目'!A:B,2,FALSE)),"",VLOOKUP(F95,'2020功能科目'!A:B,2,FALSE))</f>
        <v>2050204</v>
      </c>
      <c r="F95" s="12" t="s">
        <v>379</v>
      </c>
      <c r="G95" s="14">
        <v>41571468.560000002</v>
      </c>
      <c r="H95" s="14">
        <v>33047919.75</v>
      </c>
    </row>
    <row r="96" spans="1:8">
      <c r="A96" s="11">
        <v>255010</v>
      </c>
      <c r="B96" s="12" t="s">
        <v>167</v>
      </c>
      <c r="C96" s="13" t="str">
        <f t="shared" si="2"/>
        <v>205</v>
      </c>
      <c r="D96" s="13" t="str">
        <f t="shared" si="3"/>
        <v>20502</v>
      </c>
      <c r="E96" s="13">
        <f>IF(ISNA(VLOOKUP(F96,'2020功能科目'!A:B,2,FALSE)),"",VLOOKUP(F96,'2020功能科目'!A:B,2,FALSE))</f>
        <v>2050299</v>
      </c>
      <c r="F96" s="12" t="s">
        <v>380</v>
      </c>
      <c r="G96" s="14">
        <v>119.75</v>
      </c>
      <c r="H96" s="14">
        <v>0</v>
      </c>
    </row>
    <row r="97" spans="1:8">
      <c r="A97" s="11">
        <v>255010</v>
      </c>
      <c r="B97" s="12" t="s">
        <v>167</v>
      </c>
      <c r="C97" s="13" t="str">
        <f t="shared" si="2"/>
        <v>205</v>
      </c>
      <c r="D97" s="13" t="str">
        <f t="shared" si="3"/>
        <v>20508</v>
      </c>
      <c r="E97" s="13">
        <f>IF(ISNA(VLOOKUP(F97,'2020功能科目'!A:B,2,FALSE)),"",VLOOKUP(F97,'2020功能科目'!A:B,2,FALSE))</f>
        <v>2050803</v>
      </c>
      <c r="F97" s="12" t="s">
        <v>381</v>
      </c>
      <c r="G97" s="14">
        <v>0</v>
      </c>
      <c r="H97" s="14">
        <v>95200</v>
      </c>
    </row>
    <row r="98" spans="1:8">
      <c r="A98" s="11">
        <v>255010</v>
      </c>
      <c r="B98" s="12" t="s">
        <v>167</v>
      </c>
      <c r="C98" s="13" t="str">
        <f t="shared" si="2"/>
        <v>205</v>
      </c>
      <c r="D98" s="13" t="str">
        <f t="shared" si="3"/>
        <v>20509</v>
      </c>
      <c r="E98" s="13">
        <f>IF(ISNA(VLOOKUP(F98,'2020功能科目'!A:B,2,FALSE)),"",VLOOKUP(F98,'2020功能科目'!A:B,2,FALSE))</f>
        <v>2050903</v>
      </c>
      <c r="F98" s="12" t="s">
        <v>382</v>
      </c>
      <c r="G98" s="14">
        <v>3250590.92</v>
      </c>
      <c r="H98" s="14">
        <v>3255000</v>
      </c>
    </row>
    <row r="99" spans="1:8">
      <c r="A99" s="11">
        <v>255010</v>
      </c>
      <c r="B99" s="12" t="s">
        <v>167</v>
      </c>
      <c r="C99" s="13" t="str">
        <f t="shared" si="2"/>
        <v>205</v>
      </c>
      <c r="D99" s="13" t="str">
        <f t="shared" si="3"/>
        <v>20509</v>
      </c>
      <c r="E99" s="13">
        <f>IF(ISNA(VLOOKUP(F99,'2020功能科目'!A:B,2,FALSE)),"",VLOOKUP(F99,'2020功能科目'!A:B,2,FALSE))</f>
        <v>2050904</v>
      </c>
      <c r="F99" s="12" t="s">
        <v>383</v>
      </c>
      <c r="G99" s="14">
        <v>890550</v>
      </c>
      <c r="H99" s="14">
        <v>890550</v>
      </c>
    </row>
    <row r="100" spans="1:8">
      <c r="A100" s="11">
        <v>255010</v>
      </c>
      <c r="B100" s="12" t="s">
        <v>167</v>
      </c>
      <c r="C100" s="13" t="str">
        <f t="shared" si="2"/>
        <v>208</v>
      </c>
      <c r="D100" s="13" t="str">
        <f t="shared" si="3"/>
        <v>20805</v>
      </c>
      <c r="E100" s="13">
        <f>IF(ISNA(VLOOKUP(F100,'2020功能科目'!A:B,2,FALSE)),"",VLOOKUP(F100,'2020功能科目'!A:B,2,FALSE))</f>
        <v>2080502</v>
      </c>
      <c r="F100" s="12" t="s">
        <v>384</v>
      </c>
      <c r="G100" s="14">
        <v>2467953.6</v>
      </c>
      <c r="H100" s="14">
        <v>1792087.6</v>
      </c>
    </row>
    <row r="101" spans="1:8">
      <c r="A101" s="11">
        <v>255010</v>
      </c>
      <c r="B101" s="12" t="s">
        <v>167</v>
      </c>
      <c r="C101" s="13" t="str">
        <f t="shared" si="2"/>
        <v>208</v>
      </c>
      <c r="D101" s="13" t="str">
        <f t="shared" si="3"/>
        <v>20805</v>
      </c>
      <c r="E101" s="13">
        <f>IF(ISNA(VLOOKUP(F101,'2020功能科目'!A:B,2,FALSE)),"",VLOOKUP(F101,'2020功能科目'!A:B,2,FALSE))</f>
        <v>2080505</v>
      </c>
      <c r="F101" s="12" t="s">
        <v>385</v>
      </c>
      <c r="G101" s="14">
        <v>2658630.4</v>
      </c>
      <c r="H101" s="14">
        <v>2991288.17</v>
      </c>
    </row>
    <row r="102" spans="1:8">
      <c r="A102" s="11">
        <v>255010</v>
      </c>
      <c r="B102" s="12" t="s">
        <v>167</v>
      </c>
      <c r="C102" s="13" t="str">
        <f t="shared" si="2"/>
        <v>208</v>
      </c>
      <c r="D102" s="13" t="str">
        <f t="shared" si="3"/>
        <v>20805</v>
      </c>
      <c r="E102" s="13">
        <f>IF(ISNA(VLOOKUP(F102,'2020功能科目'!A:B,2,FALSE)),"",VLOOKUP(F102,'2020功能科目'!A:B,2,FALSE))</f>
        <v>2080506</v>
      </c>
      <c r="F102" s="12" t="s">
        <v>386</v>
      </c>
      <c r="G102" s="14">
        <v>1319135.2</v>
      </c>
      <c r="H102" s="14">
        <v>1495644.09</v>
      </c>
    </row>
    <row r="103" spans="1:8">
      <c r="A103" s="11">
        <v>255010</v>
      </c>
      <c r="B103" s="12" t="s">
        <v>167</v>
      </c>
      <c r="C103" s="13" t="str">
        <f t="shared" si="2"/>
        <v>210</v>
      </c>
      <c r="D103" s="13" t="str">
        <f t="shared" si="3"/>
        <v>21011</v>
      </c>
      <c r="E103" s="13">
        <f>IF(ISNA(VLOOKUP(F103,'2020功能科目'!A:B,2,FALSE)),"",VLOOKUP(F103,'2020功能科目'!A:B,2,FALSE))</f>
        <v>2101102</v>
      </c>
      <c r="F103" s="12" t="s">
        <v>388</v>
      </c>
      <c r="G103" s="14">
        <v>2984278.47</v>
      </c>
      <c r="H103" s="14">
        <v>2430421.64</v>
      </c>
    </row>
    <row r="104" spans="1:8">
      <c r="A104" s="11">
        <v>255010</v>
      </c>
      <c r="B104" s="12" t="s">
        <v>167</v>
      </c>
      <c r="C104" s="13" t="str">
        <f t="shared" si="2"/>
        <v>210</v>
      </c>
      <c r="D104" s="13" t="str">
        <f t="shared" si="3"/>
        <v>21011</v>
      </c>
      <c r="E104" s="13">
        <f>IF(ISNA(VLOOKUP(F104,'2020功能科目'!A:B,2,FALSE)),"",VLOOKUP(F104,'2020功能科目'!A:B,2,FALSE))</f>
        <v>2101199</v>
      </c>
      <c r="F104" s="12" t="s">
        <v>389</v>
      </c>
      <c r="G104" s="14">
        <v>90000</v>
      </c>
      <c r="H104" s="14">
        <v>90000</v>
      </c>
    </row>
    <row r="105" spans="1:8">
      <c r="A105" s="11">
        <v>255010</v>
      </c>
      <c r="B105" s="12" t="s">
        <v>167</v>
      </c>
      <c r="C105" s="13" t="str">
        <f t="shared" si="2"/>
        <v>221</v>
      </c>
      <c r="D105" s="13" t="str">
        <f t="shared" si="3"/>
        <v>22102</v>
      </c>
      <c r="E105" s="13">
        <f>IF(ISNA(VLOOKUP(F105,'2020功能科目'!A:B,2,FALSE)),"",VLOOKUP(F105,'2020功能科目'!A:B,2,FALSE))</f>
        <v>2210201</v>
      </c>
      <c r="F105" s="12" t="s">
        <v>390</v>
      </c>
      <c r="G105" s="14">
        <v>3409368</v>
      </c>
      <c r="H105" s="14">
        <v>2957466.13</v>
      </c>
    </row>
    <row r="106" spans="1:8">
      <c r="A106" s="11">
        <v>255010</v>
      </c>
      <c r="B106" s="12" t="s">
        <v>167</v>
      </c>
      <c r="C106" s="13" t="str">
        <f t="shared" si="2"/>
        <v>221</v>
      </c>
      <c r="D106" s="13" t="str">
        <f t="shared" si="3"/>
        <v>22102</v>
      </c>
      <c r="E106" s="13">
        <f>IF(ISNA(VLOOKUP(F106,'2020功能科目'!A:B,2,FALSE)),"",VLOOKUP(F106,'2020功能科目'!A:B,2,FALSE))</f>
        <v>2210202</v>
      </c>
      <c r="F106" s="12" t="s">
        <v>391</v>
      </c>
      <c r="G106" s="14">
        <v>271060</v>
      </c>
      <c r="H106" s="14">
        <v>271560</v>
      </c>
    </row>
    <row r="107" spans="1:8">
      <c r="A107" s="11">
        <v>255010</v>
      </c>
      <c r="B107" s="12" t="s">
        <v>167</v>
      </c>
      <c r="C107" s="13" t="str">
        <f t="shared" si="2"/>
        <v>221</v>
      </c>
      <c r="D107" s="13" t="str">
        <f t="shared" si="3"/>
        <v>22102</v>
      </c>
      <c r="E107" s="13">
        <f>IF(ISNA(VLOOKUP(F107,'2020功能科目'!A:B,2,FALSE)),"",VLOOKUP(F107,'2020功能科目'!A:B,2,FALSE))</f>
        <v>2210203</v>
      </c>
      <c r="F107" s="12" t="s">
        <v>392</v>
      </c>
      <c r="G107" s="14">
        <v>3352019</v>
      </c>
      <c r="H107" s="14">
        <v>3263772</v>
      </c>
    </row>
    <row r="108" spans="1:8">
      <c r="A108" s="11">
        <v>255012</v>
      </c>
      <c r="B108" s="12" t="s">
        <v>168</v>
      </c>
      <c r="C108" s="13" t="str">
        <f t="shared" si="2"/>
        <v>205</v>
      </c>
      <c r="D108" s="13" t="str">
        <f t="shared" si="3"/>
        <v>20502</v>
      </c>
      <c r="E108" s="13">
        <f>IF(ISNA(VLOOKUP(F108,'2020功能科目'!A:B,2,FALSE)),"",VLOOKUP(F108,'2020功能科目'!A:B,2,FALSE))</f>
        <v>2050204</v>
      </c>
      <c r="F108" s="12" t="s">
        <v>379</v>
      </c>
      <c r="G108" s="14">
        <v>40312745.149999999</v>
      </c>
      <c r="H108" s="14">
        <v>33484005.390000001</v>
      </c>
    </row>
    <row r="109" spans="1:8">
      <c r="A109" s="11">
        <v>255012</v>
      </c>
      <c r="B109" s="12" t="s">
        <v>168</v>
      </c>
      <c r="C109" s="13" t="str">
        <f t="shared" si="2"/>
        <v>205</v>
      </c>
      <c r="D109" s="13" t="str">
        <f t="shared" si="3"/>
        <v>20502</v>
      </c>
      <c r="E109" s="13">
        <f>IF(ISNA(VLOOKUP(F109,'2020功能科目'!A:B,2,FALSE)),"",VLOOKUP(F109,'2020功能科目'!A:B,2,FALSE))</f>
        <v>2050299</v>
      </c>
      <c r="F109" s="12" t="s">
        <v>380</v>
      </c>
      <c r="G109" s="14">
        <v>537.64</v>
      </c>
      <c r="H109" s="14">
        <v>0</v>
      </c>
    </row>
    <row r="110" spans="1:8">
      <c r="A110" s="11">
        <v>255012</v>
      </c>
      <c r="B110" s="12" t="s">
        <v>168</v>
      </c>
      <c r="C110" s="13" t="str">
        <f t="shared" si="2"/>
        <v>205</v>
      </c>
      <c r="D110" s="13" t="str">
        <f t="shared" si="3"/>
        <v>20508</v>
      </c>
      <c r="E110" s="13">
        <f>IF(ISNA(VLOOKUP(F110,'2020功能科目'!A:B,2,FALSE)),"",VLOOKUP(F110,'2020功能科目'!A:B,2,FALSE))</f>
        <v>2050803</v>
      </c>
      <c r="F110" s="12" t="s">
        <v>381</v>
      </c>
      <c r="G110" s="14">
        <v>50000</v>
      </c>
      <c r="H110" s="14">
        <v>106400</v>
      </c>
    </row>
    <row r="111" spans="1:8">
      <c r="A111" s="11">
        <v>255012</v>
      </c>
      <c r="B111" s="12" t="s">
        <v>168</v>
      </c>
      <c r="C111" s="13" t="str">
        <f t="shared" si="2"/>
        <v>205</v>
      </c>
      <c r="D111" s="13" t="str">
        <f t="shared" si="3"/>
        <v>20509</v>
      </c>
      <c r="E111" s="13">
        <f>IF(ISNA(VLOOKUP(F111,'2020功能科目'!A:B,2,FALSE)),"",VLOOKUP(F111,'2020功能科目'!A:B,2,FALSE))</f>
        <v>2050903</v>
      </c>
      <c r="F111" s="12" t="s">
        <v>382</v>
      </c>
      <c r="G111" s="14">
        <v>1793268.17</v>
      </c>
      <c r="H111" s="14">
        <v>1800000</v>
      </c>
    </row>
    <row r="112" spans="1:8">
      <c r="A112" s="11">
        <v>255012</v>
      </c>
      <c r="B112" s="12" t="s">
        <v>168</v>
      </c>
      <c r="C112" s="13" t="str">
        <f t="shared" si="2"/>
        <v>205</v>
      </c>
      <c r="D112" s="13" t="str">
        <f t="shared" si="3"/>
        <v>20509</v>
      </c>
      <c r="E112" s="13">
        <f>IF(ISNA(VLOOKUP(F112,'2020功能科目'!A:B,2,FALSE)),"",VLOOKUP(F112,'2020功能科目'!A:B,2,FALSE))</f>
        <v>2050904</v>
      </c>
      <c r="F112" s="12" t="s">
        <v>383</v>
      </c>
      <c r="G112" s="14">
        <v>478870</v>
      </c>
      <c r="H112" s="14">
        <v>499470</v>
      </c>
    </row>
    <row r="113" spans="1:8">
      <c r="A113" s="11">
        <v>255012</v>
      </c>
      <c r="B113" s="12" t="s">
        <v>168</v>
      </c>
      <c r="C113" s="13" t="str">
        <f t="shared" si="2"/>
        <v>208</v>
      </c>
      <c r="D113" s="13" t="str">
        <f t="shared" si="3"/>
        <v>20805</v>
      </c>
      <c r="E113" s="13">
        <f>IF(ISNA(VLOOKUP(F113,'2020功能科目'!A:B,2,FALSE)),"",VLOOKUP(F113,'2020功能科目'!A:B,2,FALSE))</f>
        <v>2080502</v>
      </c>
      <c r="F113" s="12" t="s">
        <v>384</v>
      </c>
      <c r="G113" s="14">
        <v>2162359.2999999998</v>
      </c>
      <c r="H113" s="14">
        <v>1664722</v>
      </c>
    </row>
    <row r="114" spans="1:8">
      <c r="A114" s="11">
        <v>255012</v>
      </c>
      <c r="B114" s="12" t="s">
        <v>168</v>
      </c>
      <c r="C114" s="13" t="str">
        <f t="shared" si="2"/>
        <v>208</v>
      </c>
      <c r="D114" s="13" t="str">
        <f t="shared" si="3"/>
        <v>20805</v>
      </c>
      <c r="E114" s="13">
        <f>IF(ISNA(VLOOKUP(F114,'2020功能科目'!A:B,2,FALSE)),"",VLOOKUP(F114,'2020功能科目'!A:B,2,FALSE))</f>
        <v>2080505</v>
      </c>
      <c r="F114" s="12" t="s">
        <v>385</v>
      </c>
      <c r="G114" s="14">
        <v>3120027.04</v>
      </c>
      <c r="H114" s="14">
        <v>3296740.16</v>
      </c>
    </row>
    <row r="115" spans="1:8">
      <c r="A115" s="11">
        <v>255012</v>
      </c>
      <c r="B115" s="12" t="s">
        <v>168</v>
      </c>
      <c r="C115" s="13" t="str">
        <f t="shared" si="2"/>
        <v>208</v>
      </c>
      <c r="D115" s="13" t="str">
        <f t="shared" si="3"/>
        <v>20805</v>
      </c>
      <c r="E115" s="13">
        <f>IF(ISNA(VLOOKUP(F115,'2020功能科目'!A:B,2,FALSE)),"",VLOOKUP(F115,'2020功能科目'!A:B,2,FALSE))</f>
        <v>2080506</v>
      </c>
      <c r="F115" s="12" t="s">
        <v>386</v>
      </c>
      <c r="G115" s="14">
        <v>1560013.52</v>
      </c>
      <c r="H115" s="14">
        <v>1648370.08</v>
      </c>
    </row>
    <row r="116" spans="1:8">
      <c r="A116" s="11">
        <v>255012</v>
      </c>
      <c r="B116" s="12" t="s">
        <v>168</v>
      </c>
      <c r="C116" s="13" t="str">
        <f t="shared" si="2"/>
        <v>210</v>
      </c>
      <c r="D116" s="13" t="str">
        <f t="shared" si="3"/>
        <v>21011</v>
      </c>
      <c r="E116" s="13">
        <f>IF(ISNA(VLOOKUP(F116,'2020功能科目'!A:B,2,FALSE)),"",VLOOKUP(F116,'2020功能科目'!A:B,2,FALSE))</f>
        <v>2101102</v>
      </c>
      <c r="F116" s="12" t="s">
        <v>388</v>
      </c>
      <c r="G116" s="14">
        <v>2921969.38</v>
      </c>
      <c r="H116" s="14">
        <v>2678601.38</v>
      </c>
    </row>
    <row r="117" spans="1:8">
      <c r="A117" s="11">
        <v>255012</v>
      </c>
      <c r="B117" s="12" t="s">
        <v>168</v>
      </c>
      <c r="C117" s="13" t="str">
        <f t="shared" si="2"/>
        <v>210</v>
      </c>
      <c r="D117" s="13" t="str">
        <f t="shared" si="3"/>
        <v>21011</v>
      </c>
      <c r="E117" s="13">
        <f>IF(ISNA(VLOOKUP(F117,'2020功能科目'!A:B,2,FALSE)),"",VLOOKUP(F117,'2020功能科目'!A:B,2,FALSE))</f>
        <v>2101199</v>
      </c>
      <c r="F117" s="12" t="s">
        <v>389</v>
      </c>
      <c r="G117" s="14">
        <v>90000</v>
      </c>
      <c r="H117" s="14">
        <v>90000</v>
      </c>
    </row>
    <row r="118" spans="1:8">
      <c r="A118" s="11">
        <v>255012</v>
      </c>
      <c r="B118" s="12" t="s">
        <v>168</v>
      </c>
      <c r="C118" s="13" t="str">
        <f t="shared" si="2"/>
        <v>221</v>
      </c>
      <c r="D118" s="13" t="str">
        <f t="shared" si="3"/>
        <v>22102</v>
      </c>
      <c r="E118" s="13">
        <f>IF(ISNA(VLOOKUP(F118,'2020功能科目'!A:B,2,FALSE)),"",VLOOKUP(F118,'2020功能科目'!A:B,2,FALSE))</f>
        <v>2210201</v>
      </c>
      <c r="F118" s="12" t="s">
        <v>390</v>
      </c>
      <c r="G118" s="14">
        <v>3425726</v>
      </c>
      <c r="H118" s="14">
        <v>3270555.12</v>
      </c>
    </row>
    <row r="119" spans="1:8">
      <c r="A119" s="11">
        <v>255012</v>
      </c>
      <c r="B119" s="12" t="s">
        <v>168</v>
      </c>
      <c r="C119" s="13" t="str">
        <f t="shared" si="2"/>
        <v>221</v>
      </c>
      <c r="D119" s="13" t="str">
        <f t="shared" si="3"/>
        <v>22102</v>
      </c>
      <c r="E119" s="13">
        <f>IF(ISNA(VLOOKUP(F119,'2020功能科目'!A:B,2,FALSE)),"",VLOOKUP(F119,'2020功能科目'!A:B,2,FALSE))</f>
        <v>2210202</v>
      </c>
      <c r="F119" s="12" t="s">
        <v>391</v>
      </c>
      <c r="G119" s="14">
        <v>271260</v>
      </c>
      <c r="H119" s="14">
        <v>273840</v>
      </c>
    </row>
    <row r="120" spans="1:8">
      <c r="A120" s="11">
        <v>255012</v>
      </c>
      <c r="B120" s="12" t="s">
        <v>168</v>
      </c>
      <c r="C120" s="13" t="str">
        <f t="shared" si="2"/>
        <v>221</v>
      </c>
      <c r="D120" s="13" t="str">
        <f t="shared" si="3"/>
        <v>22102</v>
      </c>
      <c r="E120" s="13">
        <f>IF(ISNA(VLOOKUP(F120,'2020功能科目'!A:B,2,FALSE)),"",VLOOKUP(F120,'2020功能科目'!A:B,2,FALSE))</f>
        <v>2210203</v>
      </c>
      <c r="F120" s="12" t="s">
        <v>392</v>
      </c>
      <c r="G120" s="14">
        <v>3296799</v>
      </c>
      <c r="H120" s="14">
        <v>3309192</v>
      </c>
    </row>
    <row r="121" spans="1:8">
      <c r="A121" s="11">
        <v>255013</v>
      </c>
      <c r="B121" s="12" t="s">
        <v>169</v>
      </c>
      <c r="C121" s="13" t="str">
        <f t="shared" si="2"/>
        <v>205</v>
      </c>
      <c r="D121" s="13" t="str">
        <f t="shared" si="3"/>
        <v>20502</v>
      </c>
      <c r="E121" s="13">
        <f>IF(ISNA(VLOOKUP(F121,'2020功能科目'!A:B,2,FALSE)),"",VLOOKUP(F121,'2020功能科目'!A:B,2,FALSE))</f>
        <v>2050204</v>
      </c>
      <c r="F121" s="12" t="s">
        <v>379</v>
      </c>
      <c r="G121" s="14">
        <v>30448629.859999999</v>
      </c>
      <c r="H121" s="14">
        <v>25412444.559999999</v>
      </c>
    </row>
    <row r="122" spans="1:8">
      <c r="A122" s="11">
        <v>255013</v>
      </c>
      <c r="B122" s="12" t="s">
        <v>169</v>
      </c>
      <c r="C122" s="13" t="str">
        <f t="shared" si="2"/>
        <v>205</v>
      </c>
      <c r="D122" s="13" t="str">
        <f t="shared" si="3"/>
        <v>20508</v>
      </c>
      <c r="E122" s="13">
        <f>IF(ISNA(VLOOKUP(F122,'2020功能科目'!A:B,2,FALSE)),"",VLOOKUP(F122,'2020功能科目'!A:B,2,FALSE))</f>
        <v>2050803</v>
      </c>
      <c r="F122" s="12" t="s">
        <v>381</v>
      </c>
      <c r="G122" s="14">
        <v>42000</v>
      </c>
      <c r="H122" s="14">
        <v>84000</v>
      </c>
    </row>
    <row r="123" spans="1:8">
      <c r="A123" s="11">
        <v>255013</v>
      </c>
      <c r="B123" s="12" t="s">
        <v>169</v>
      </c>
      <c r="C123" s="13" t="str">
        <f t="shared" si="2"/>
        <v>205</v>
      </c>
      <c r="D123" s="13" t="str">
        <f t="shared" si="3"/>
        <v>20509</v>
      </c>
      <c r="E123" s="13">
        <f>IF(ISNA(VLOOKUP(F123,'2020功能科目'!A:B,2,FALSE)),"",VLOOKUP(F123,'2020功能科目'!A:B,2,FALSE))</f>
        <v>2050903</v>
      </c>
      <c r="F123" s="12" t="s">
        <v>382</v>
      </c>
      <c r="G123" s="14">
        <v>989300</v>
      </c>
      <c r="H123" s="14">
        <v>1005000</v>
      </c>
    </row>
    <row r="124" spans="1:8">
      <c r="A124" s="11">
        <v>255013</v>
      </c>
      <c r="B124" s="12" t="s">
        <v>169</v>
      </c>
      <c r="C124" s="13" t="str">
        <f t="shared" si="2"/>
        <v>205</v>
      </c>
      <c r="D124" s="13" t="str">
        <f t="shared" si="3"/>
        <v>20509</v>
      </c>
      <c r="E124" s="13">
        <f>IF(ISNA(VLOOKUP(F124,'2020功能科目'!A:B,2,FALSE)),"",VLOOKUP(F124,'2020功能科目'!A:B,2,FALSE))</f>
        <v>2050904</v>
      </c>
      <c r="F124" s="12" t="s">
        <v>383</v>
      </c>
      <c r="G124" s="14">
        <v>408926</v>
      </c>
      <c r="H124" s="14">
        <v>440300</v>
      </c>
    </row>
    <row r="125" spans="1:8">
      <c r="A125" s="11">
        <v>255013</v>
      </c>
      <c r="B125" s="12" t="s">
        <v>169</v>
      </c>
      <c r="C125" s="13" t="str">
        <f t="shared" si="2"/>
        <v>208</v>
      </c>
      <c r="D125" s="13" t="str">
        <f t="shared" si="3"/>
        <v>20805</v>
      </c>
      <c r="E125" s="13">
        <f>IF(ISNA(VLOOKUP(F125,'2020功能科目'!A:B,2,FALSE)),"",VLOOKUP(F125,'2020功能科目'!A:B,2,FALSE))</f>
        <v>2080502</v>
      </c>
      <c r="F125" s="12" t="s">
        <v>384</v>
      </c>
      <c r="G125" s="14">
        <v>2723793.23</v>
      </c>
      <c r="H125" s="14">
        <v>2364267.7999999998</v>
      </c>
    </row>
    <row r="126" spans="1:8">
      <c r="A126" s="11">
        <v>255013</v>
      </c>
      <c r="B126" s="12" t="s">
        <v>169</v>
      </c>
      <c r="C126" s="13" t="str">
        <f t="shared" si="2"/>
        <v>208</v>
      </c>
      <c r="D126" s="13" t="str">
        <f t="shared" si="3"/>
        <v>20805</v>
      </c>
      <c r="E126" s="13">
        <f>IF(ISNA(VLOOKUP(F126,'2020功能科目'!A:B,2,FALSE)),"",VLOOKUP(F126,'2020功能科目'!A:B,2,FALSE))</f>
        <v>2080505</v>
      </c>
      <c r="F126" s="12" t="s">
        <v>385</v>
      </c>
      <c r="G126" s="14">
        <v>2219541.3199999998</v>
      </c>
      <c r="H126" s="14">
        <v>2542644.16</v>
      </c>
    </row>
    <row r="127" spans="1:8">
      <c r="A127" s="11">
        <v>255013</v>
      </c>
      <c r="B127" s="12" t="s">
        <v>169</v>
      </c>
      <c r="C127" s="13" t="str">
        <f t="shared" si="2"/>
        <v>208</v>
      </c>
      <c r="D127" s="13" t="str">
        <f t="shared" si="3"/>
        <v>20805</v>
      </c>
      <c r="E127" s="13">
        <f>IF(ISNA(VLOOKUP(F127,'2020功能科目'!A:B,2,FALSE)),"",VLOOKUP(F127,'2020功能科目'!A:B,2,FALSE))</f>
        <v>2080506</v>
      </c>
      <c r="F127" s="12" t="s">
        <v>386</v>
      </c>
      <c r="G127" s="14">
        <v>1102259.3600000001</v>
      </c>
      <c r="H127" s="14">
        <v>1271322.08</v>
      </c>
    </row>
    <row r="128" spans="1:8">
      <c r="A128" s="11">
        <v>255013</v>
      </c>
      <c r="B128" s="12" t="s">
        <v>169</v>
      </c>
      <c r="C128" s="13" t="str">
        <f t="shared" si="2"/>
        <v>210</v>
      </c>
      <c r="D128" s="13" t="str">
        <f t="shared" si="3"/>
        <v>21011</v>
      </c>
      <c r="E128" s="13">
        <f>IF(ISNA(VLOOKUP(F128,'2020功能科目'!A:B,2,FALSE)),"",VLOOKUP(F128,'2020功能科目'!A:B,2,FALSE))</f>
        <v>2101102</v>
      </c>
      <c r="F128" s="12" t="s">
        <v>388</v>
      </c>
      <c r="G128" s="14">
        <v>2195050.12</v>
      </c>
      <c r="H128" s="14">
        <v>2065898.38</v>
      </c>
    </row>
    <row r="129" spans="1:8">
      <c r="A129" s="11">
        <v>255013</v>
      </c>
      <c r="B129" s="12" t="s">
        <v>169</v>
      </c>
      <c r="C129" s="13" t="str">
        <f t="shared" si="2"/>
        <v>210</v>
      </c>
      <c r="D129" s="13" t="str">
        <f t="shared" si="3"/>
        <v>21011</v>
      </c>
      <c r="E129" s="13">
        <f>IF(ISNA(VLOOKUP(F129,'2020功能科目'!A:B,2,FALSE)),"",VLOOKUP(F129,'2020功能科目'!A:B,2,FALSE))</f>
        <v>2101199</v>
      </c>
      <c r="F129" s="12" t="s">
        <v>389</v>
      </c>
      <c r="G129" s="14">
        <v>270000</v>
      </c>
      <c r="H129" s="14">
        <v>270000</v>
      </c>
    </row>
    <row r="130" spans="1:8">
      <c r="A130" s="11">
        <v>255013</v>
      </c>
      <c r="B130" s="12" t="s">
        <v>169</v>
      </c>
      <c r="C130" s="13" t="str">
        <f t="shared" si="2"/>
        <v>221</v>
      </c>
      <c r="D130" s="13" t="str">
        <f t="shared" si="3"/>
        <v>22102</v>
      </c>
      <c r="E130" s="13">
        <f>IF(ISNA(VLOOKUP(F130,'2020功能科目'!A:B,2,FALSE)),"",VLOOKUP(F130,'2020功能科目'!A:B,2,FALSE))</f>
        <v>2210201</v>
      </c>
      <c r="F130" s="12" t="s">
        <v>390</v>
      </c>
      <c r="G130" s="14">
        <v>2894242</v>
      </c>
      <c r="H130" s="14">
        <v>2536983.12</v>
      </c>
    </row>
    <row r="131" spans="1:8">
      <c r="A131" s="11">
        <v>255013</v>
      </c>
      <c r="B131" s="12" t="s">
        <v>169</v>
      </c>
      <c r="C131" s="13" t="str">
        <f t="shared" ref="C131:C194" si="4">LEFT(D131,3)</f>
        <v>221</v>
      </c>
      <c r="D131" s="13" t="str">
        <f t="shared" ref="D131:D194" si="5">LEFT(E131,5)</f>
        <v>22102</v>
      </c>
      <c r="E131" s="13">
        <f>IF(ISNA(VLOOKUP(F131,'2020功能科目'!A:B,2,FALSE)),"",VLOOKUP(F131,'2020功能科目'!A:B,2,FALSE))</f>
        <v>2210202</v>
      </c>
      <c r="F131" s="12" t="s">
        <v>391</v>
      </c>
      <c r="G131" s="14">
        <v>258440</v>
      </c>
      <c r="H131" s="14">
        <v>263280</v>
      </c>
    </row>
    <row r="132" spans="1:8">
      <c r="A132" s="11">
        <v>255013</v>
      </c>
      <c r="B132" s="12" t="s">
        <v>169</v>
      </c>
      <c r="C132" s="13" t="str">
        <f t="shared" si="4"/>
        <v>221</v>
      </c>
      <c r="D132" s="13" t="str">
        <f t="shared" si="5"/>
        <v>22102</v>
      </c>
      <c r="E132" s="13">
        <f>IF(ISNA(VLOOKUP(F132,'2020功能科目'!A:B,2,FALSE)),"",VLOOKUP(F132,'2020功能科目'!A:B,2,FALSE))</f>
        <v>2210203</v>
      </c>
      <c r="F132" s="12" t="s">
        <v>392</v>
      </c>
      <c r="G132" s="14">
        <v>2552733</v>
      </c>
      <c r="H132" s="14">
        <v>2543640</v>
      </c>
    </row>
    <row r="133" spans="1:8">
      <c r="A133" s="11">
        <v>255015</v>
      </c>
      <c r="B133" s="12" t="s">
        <v>170</v>
      </c>
      <c r="C133" s="13" t="str">
        <f t="shared" si="4"/>
        <v>205</v>
      </c>
      <c r="D133" s="13" t="str">
        <f t="shared" si="5"/>
        <v>20502</v>
      </c>
      <c r="E133" s="13">
        <f>IF(ISNA(VLOOKUP(F133,'2020功能科目'!A:B,2,FALSE)),"",VLOOKUP(F133,'2020功能科目'!A:B,2,FALSE))</f>
        <v>2050204</v>
      </c>
      <c r="F133" s="12" t="s">
        <v>379</v>
      </c>
      <c r="G133" s="14">
        <v>45046360.259999998</v>
      </c>
      <c r="H133" s="14">
        <v>35380488.119999997</v>
      </c>
    </row>
    <row r="134" spans="1:8">
      <c r="A134" s="11">
        <v>255015</v>
      </c>
      <c r="B134" s="12" t="s">
        <v>170</v>
      </c>
      <c r="C134" s="13" t="str">
        <f t="shared" si="4"/>
        <v>205</v>
      </c>
      <c r="D134" s="13" t="str">
        <f t="shared" si="5"/>
        <v>20508</v>
      </c>
      <c r="E134" s="13">
        <f>IF(ISNA(VLOOKUP(F134,'2020功能科目'!A:B,2,FALSE)),"",VLOOKUP(F134,'2020功能科目'!A:B,2,FALSE))</f>
        <v>2050803</v>
      </c>
      <c r="F134" s="12" t="s">
        <v>381</v>
      </c>
      <c r="G134" s="14">
        <v>56400</v>
      </c>
      <c r="H134" s="14">
        <v>112800</v>
      </c>
    </row>
    <row r="135" spans="1:8">
      <c r="A135" s="11">
        <v>255015</v>
      </c>
      <c r="B135" s="12" t="s">
        <v>170</v>
      </c>
      <c r="C135" s="13" t="str">
        <f t="shared" si="4"/>
        <v>205</v>
      </c>
      <c r="D135" s="13" t="str">
        <f t="shared" si="5"/>
        <v>20509</v>
      </c>
      <c r="E135" s="13">
        <f>IF(ISNA(VLOOKUP(F135,'2020功能科目'!A:B,2,FALSE)),"",VLOOKUP(F135,'2020功能科目'!A:B,2,FALSE))</f>
        <v>2050903</v>
      </c>
      <c r="F135" s="12" t="s">
        <v>382</v>
      </c>
      <c r="G135" s="14">
        <v>708945.59</v>
      </c>
      <c r="H135" s="14">
        <v>710000</v>
      </c>
    </row>
    <row r="136" spans="1:8">
      <c r="A136" s="11">
        <v>255015</v>
      </c>
      <c r="B136" s="12" t="s">
        <v>170</v>
      </c>
      <c r="C136" s="13" t="str">
        <f t="shared" si="4"/>
        <v>205</v>
      </c>
      <c r="D136" s="13" t="str">
        <f t="shared" si="5"/>
        <v>20509</v>
      </c>
      <c r="E136" s="13">
        <f>IF(ISNA(VLOOKUP(F136,'2020功能科目'!A:B,2,FALSE)),"",VLOOKUP(F136,'2020功能科目'!A:B,2,FALSE))</f>
        <v>2050904</v>
      </c>
      <c r="F136" s="12" t="s">
        <v>383</v>
      </c>
      <c r="G136" s="14">
        <v>400000</v>
      </c>
      <c r="H136" s="14">
        <v>410000</v>
      </c>
    </row>
    <row r="137" spans="1:8">
      <c r="A137" s="11">
        <v>255015</v>
      </c>
      <c r="B137" s="12" t="s">
        <v>170</v>
      </c>
      <c r="C137" s="13" t="str">
        <f t="shared" si="4"/>
        <v>208</v>
      </c>
      <c r="D137" s="13" t="str">
        <f t="shared" si="5"/>
        <v>20805</v>
      </c>
      <c r="E137" s="13">
        <f>IF(ISNA(VLOOKUP(F137,'2020功能科目'!A:B,2,FALSE)),"",VLOOKUP(F137,'2020功能科目'!A:B,2,FALSE))</f>
        <v>2080502</v>
      </c>
      <c r="F137" s="12" t="s">
        <v>384</v>
      </c>
      <c r="G137" s="14">
        <v>3732772.56</v>
      </c>
      <c r="H137" s="14">
        <v>3453462.56</v>
      </c>
    </row>
    <row r="138" spans="1:8">
      <c r="A138" s="11">
        <v>255015</v>
      </c>
      <c r="B138" s="12" t="s">
        <v>170</v>
      </c>
      <c r="C138" s="13" t="str">
        <f t="shared" si="4"/>
        <v>208</v>
      </c>
      <c r="D138" s="13" t="str">
        <f t="shared" si="5"/>
        <v>20805</v>
      </c>
      <c r="E138" s="13">
        <f>IF(ISNA(VLOOKUP(F138,'2020功能科目'!A:B,2,FALSE)),"",VLOOKUP(F138,'2020功能科目'!A:B,2,FALSE))</f>
        <v>2080505</v>
      </c>
      <c r="F138" s="12" t="s">
        <v>385</v>
      </c>
      <c r="G138" s="14">
        <v>3274095.25</v>
      </c>
      <c r="H138" s="14">
        <v>3518125.76</v>
      </c>
    </row>
    <row r="139" spans="1:8">
      <c r="A139" s="11">
        <v>255015</v>
      </c>
      <c r="B139" s="12" t="s">
        <v>170</v>
      </c>
      <c r="C139" s="13" t="str">
        <f t="shared" si="4"/>
        <v>208</v>
      </c>
      <c r="D139" s="13" t="str">
        <f t="shared" si="5"/>
        <v>20805</v>
      </c>
      <c r="E139" s="13">
        <f>IF(ISNA(VLOOKUP(F139,'2020功能科目'!A:B,2,FALSE)),"",VLOOKUP(F139,'2020功能科目'!A:B,2,FALSE))</f>
        <v>2080506</v>
      </c>
      <c r="F139" s="12" t="s">
        <v>386</v>
      </c>
      <c r="G139" s="14">
        <v>1634303.88</v>
      </c>
      <c r="H139" s="14">
        <v>1759062.88</v>
      </c>
    </row>
    <row r="140" spans="1:8">
      <c r="A140" s="11">
        <v>255015</v>
      </c>
      <c r="B140" s="12" t="s">
        <v>170</v>
      </c>
      <c r="C140" s="13" t="str">
        <f t="shared" si="4"/>
        <v>210</v>
      </c>
      <c r="D140" s="13" t="str">
        <f t="shared" si="5"/>
        <v>21011</v>
      </c>
      <c r="E140" s="13">
        <f>IF(ISNA(VLOOKUP(F140,'2020功能科目'!A:B,2,FALSE)),"",VLOOKUP(F140,'2020功能科目'!A:B,2,FALSE))</f>
        <v>2101102</v>
      </c>
      <c r="F140" s="12" t="s">
        <v>388</v>
      </c>
      <c r="G140" s="14">
        <v>3419659.97</v>
      </c>
      <c r="H140" s="14">
        <v>2858477.18</v>
      </c>
    </row>
    <row r="141" spans="1:8">
      <c r="A141" s="11">
        <v>255015</v>
      </c>
      <c r="B141" s="12" t="s">
        <v>170</v>
      </c>
      <c r="C141" s="13" t="str">
        <f t="shared" si="4"/>
        <v>210</v>
      </c>
      <c r="D141" s="13" t="str">
        <f t="shared" si="5"/>
        <v>21011</v>
      </c>
      <c r="E141" s="13">
        <f>IF(ISNA(VLOOKUP(F141,'2020功能科目'!A:B,2,FALSE)),"",VLOOKUP(F141,'2020功能科目'!A:B,2,FALSE))</f>
        <v>2101199</v>
      </c>
      <c r="F141" s="12" t="s">
        <v>389</v>
      </c>
      <c r="G141" s="14">
        <v>630000</v>
      </c>
      <c r="H141" s="14">
        <v>630000</v>
      </c>
    </row>
    <row r="142" spans="1:8">
      <c r="A142" s="11">
        <v>255015</v>
      </c>
      <c r="B142" s="12" t="s">
        <v>170</v>
      </c>
      <c r="C142" s="13" t="str">
        <f t="shared" si="4"/>
        <v>221</v>
      </c>
      <c r="D142" s="13" t="str">
        <f t="shared" si="5"/>
        <v>22102</v>
      </c>
      <c r="E142" s="13">
        <f>IF(ISNA(VLOOKUP(F142,'2020功能科目'!A:B,2,FALSE)),"",VLOOKUP(F142,'2020功能科目'!A:B,2,FALSE))</f>
        <v>2210201</v>
      </c>
      <c r="F142" s="12" t="s">
        <v>390</v>
      </c>
      <c r="G142" s="14">
        <v>4241288</v>
      </c>
      <c r="H142" s="14">
        <v>3484594.32</v>
      </c>
    </row>
    <row r="143" spans="1:8">
      <c r="A143" s="11">
        <v>255015</v>
      </c>
      <c r="B143" s="12" t="s">
        <v>170</v>
      </c>
      <c r="C143" s="13" t="str">
        <f t="shared" si="4"/>
        <v>221</v>
      </c>
      <c r="D143" s="13" t="str">
        <f t="shared" si="5"/>
        <v>22102</v>
      </c>
      <c r="E143" s="13">
        <f>IF(ISNA(VLOOKUP(F143,'2020功能科目'!A:B,2,FALSE)),"",VLOOKUP(F143,'2020功能科目'!A:B,2,FALSE))</f>
        <v>2210202</v>
      </c>
      <c r="F143" s="12" t="s">
        <v>391</v>
      </c>
      <c r="G143" s="14">
        <v>330980</v>
      </c>
      <c r="H143" s="14">
        <v>340320</v>
      </c>
    </row>
    <row r="144" spans="1:8">
      <c r="A144" s="11">
        <v>255015</v>
      </c>
      <c r="B144" s="12" t="s">
        <v>170</v>
      </c>
      <c r="C144" s="13" t="str">
        <f t="shared" si="4"/>
        <v>221</v>
      </c>
      <c r="D144" s="13" t="str">
        <f t="shared" si="5"/>
        <v>22102</v>
      </c>
      <c r="E144" s="13">
        <f>IF(ISNA(VLOOKUP(F144,'2020功能科目'!A:B,2,FALSE)),"",VLOOKUP(F144,'2020功能科目'!A:B,2,FALSE))</f>
        <v>2210203</v>
      </c>
      <c r="F144" s="12" t="s">
        <v>392</v>
      </c>
      <c r="G144" s="14">
        <v>3682499</v>
      </c>
      <c r="H144" s="14">
        <v>3655644</v>
      </c>
    </row>
    <row r="145" spans="1:8">
      <c r="A145" s="11">
        <v>255016</v>
      </c>
      <c r="B145" s="12" t="s">
        <v>171</v>
      </c>
      <c r="C145" s="13" t="str">
        <f t="shared" si="4"/>
        <v>205</v>
      </c>
      <c r="D145" s="13" t="str">
        <f t="shared" si="5"/>
        <v>20502</v>
      </c>
      <c r="E145" s="13">
        <f>IF(ISNA(VLOOKUP(F145,'2020功能科目'!A:B,2,FALSE)),"",VLOOKUP(F145,'2020功能科目'!A:B,2,FALSE))</f>
        <v>2050204</v>
      </c>
      <c r="F145" s="12" t="s">
        <v>379</v>
      </c>
      <c r="G145" s="14">
        <v>47246105.899999999</v>
      </c>
      <c r="H145" s="14">
        <v>39172065.210000001</v>
      </c>
    </row>
    <row r="146" spans="1:8">
      <c r="A146" s="11">
        <v>255016</v>
      </c>
      <c r="B146" s="12" t="s">
        <v>171</v>
      </c>
      <c r="C146" s="13" t="str">
        <f t="shared" si="4"/>
        <v>205</v>
      </c>
      <c r="D146" s="13" t="str">
        <f t="shared" si="5"/>
        <v>20509</v>
      </c>
      <c r="E146" s="13">
        <f>IF(ISNA(VLOOKUP(F146,'2020功能科目'!A:B,2,FALSE)),"",VLOOKUP(F146,'2020功能科目'!A:B,2,FALSE))</f>
        <v>2050904</v>
      </c>
      <c r="F146" s="12" t="s">
        <v>383</v>
      </c>
      <c r="G146" s="14">
        <v>505783</v>
      </c>
      <c r="H146" s="14">
        <v>505783</v>
      </c>
    </row>
    <row r="147" spans="1:8">
      <c r="A147" s="11">
        <v>255016</v>
      </c>
      <c r="B147" s="12" t="s">
        <v>171</v>
      </c>
      <c r="C147" s="13" t="str">
        <f t="shared" si="4"/>
        <v>208</v>
      </c>
      <c r="D147" s="13" t="str">
        <f t="shared" si="5"/>
        <v>20805</v>
      </c>
      <c r="E147" s="13">
        <f>IF(ISNA(VLOOKUP(F147,'2020功能科目'!A:B,2,FALSE)),"",VLOOKUP(F147,'2020功能科目'!A:B,2,FALSE))</f>
        <v>2080502</v>
      </c>
      <c r="F147" s="12" t="s">
        <v>384</v>
      </c>
      <c r="G147" s="14">
        <v>6301983.5</v>
      </c>
      <c r="H147" s="14">
        <v>4434560</v>
      </c>
    </row>
    <row r="148" spans="1:8">
      <c r="A148" s="11">
        <v>255016</v>
      </c>
      <c r="B148" s="12" t="s">
        <v>171</v>
      </c>
      <c r="C148" s="13" t="str">
        <f t="shared" si="4"/>
        <v>208</v>
      </c>
      <c r="D148" s="13" t="str">
        <f t="shared" si="5"/>
        <v>20805</v>
      </c>
      <c r="E148" s="13">
        <f>IF(ISNA(VLOOKUP(F148,'2020功能科目'!A:B,2,FALSE)),"",VLOOKUP(F148,'2020功能科目'!A:B,2,FALSE))</f>
        <v>2080505</v>
      </c>
      <c r="F148" s="12" t="s">
        <v>385</v>
      </c>
      <c r="G148" s="14">
        <v>3381831.52</v>
      </c>
      <c r="H148" s="14">
        <v>3812575.04</v>
      </c>
    </row>
    <row r="149" spans="1:8">
      <c r="A149" s="11">
        <v>255016</v>
      </c>
      <c r="B149" s="12" t="s">
        <v>171</v>
      </c>
      <c r="C149" s="13" t="str">
        <f t="shared" si="4"/>
        <v>208</v>
      </c>
      <c r="D149" s="13" t="str">
        <f t="shared" si="5"/>
        <v>20805</v>
      </c>
      <c r="E149" s="13">
        <f>IF(ISNA(VLOOKUP(F149,'2020功能科目'!A:B,2,FALSE)),"",VLOOKUP(F149,'2020功能科目'!A:B,2,FALSE))</f>
        <v>2080506</v>
      </c>
      <c r="F149" s="12" t="s">
        <v>386</v>
      </c>
      <c r="G149" s="14">
        <v>1690915.76</v>
      </c>
      <c r="H149" s="14">
        <v>1906287.52</v>
      </c>
    </row>
    <row r="150" spans="1:8">
      <c r="A150" s="11">
        <v>255016</v>
      </c>
      <c r="B150" s="12" t="s">
        <v>171</v>
      </c>
      <c r="C150" s="13" t="str">
        <f t="shared" si="4"/>
        <v>210</v>
      </c>
      <c r="D150" s="13" t="str">
        <f t="shared" si="5"/>
        <v>21011</v>
      </c>
      <c r="E150" s="13">
        <f>IF(ISNA(VLOOKUP(F150,'2020功能科目'!A:B,2,FALSE)),"",VLOOKUP(F150,'2020功能科目'!A:B,2,FALSE))</f>
        <v>2101102</v>
      </c>
      <c r="F150" s="12" t="s">
        <v>388</v>
      </c>
      <c r="G150" s="14">
        <v>3578927.44</v>
      </c>
      <c r="H150" s="14">
        <v>3097717.22</v>
      </c>
    </row>
    <row r="151" spans="1:8">
      <c r="A151" s="11">
        <v>255016</v>
      </c>
      <c r="B151" s="12" t="s">
        <v>171</v>
      </c>
      <c r="C151" s="13" t="str">
        <f t="shared" si="4"/>
        <v>210</v>
      </c>
      <c r="D151" s="13" t="str">
        <f t="shared" si="5"/>
        <v>21011</v>
      </c>
      <c r="E151" s="13">
        <f>IF(ISNA(VLOOKUP(F151,'2020功能科目'!A:B,2,FALSE)),"",VLOOKUP(F151,'2020功能科目'!A:B,2,FALSE))</f>
        <v>2101199</v>
      </c>
      <c r="F151" s="12" t="s">
        <v>389</v>
      </c>
      <c r="G151" s="14">
        <v>540000</v>
      </c>
      <c r="H151" s="14">
        <v>540000</v>
      </c>
    </row>
    <row r="152" spans="1:8">
      <c r="A152" s="11">
        <v>255016</v>
      </c>
      <c r="B152" s="12" t="s">
        <v>171</v>
      </c>
      <c r="C152" s="13" t="str">
        <f t="shared" si="4"/>
        <v>221</v>
      </c>
      <c r="D152" s="13" t="str">
        <f t="shared" si="5"/>
        <v>22102</v>
      </c>
      <c r="E152" s="13">
        <f>IF(ISNA(VLOOKUP(F152,'2020功能科目'!A:B,2,FALSE)),"",VLOOKUP(F152,'2020功能科目'!A:B,2,FALSE))</f>
        <v>2210201</v>
      </c>
      <c r="F152" s="12" t="s">
        <v>390</v>
      </c>
      <c r="G152" s="14">
        <v>4478908</v>
      </c>
      <c r="H152" s="14">
        <v>3765431.28</v>
      </c>
    </row>
    <row r="153" spans="1:8">
      <c r="A153" s="11">
        <v>255016</v>
      </c>
      <c r="B153" s="12" t="s">
        <v>171</v>
      </c>
      <c r="C153" s="13" t="str">
        <f t="shared" si="4"/>
        <v>221</v>
      </c>
      <c r="D153" s="13" t="str">
        <f t="shared" si="5"/>
        <v>22102</v>
      </c>
      <c r="E153" s="13">
        <f>IF(ISNA(VLOOKUP(F153,'2020功能科目'!A:B,2,FALSE)),"",VLOOKUP(F153,'2020功能科目'!A:B,2,FALSE))</f>
        <v>2210202</v>
      </c>
      <c r="F153" s="12" t="s">
        <v>391</v>
      </c>
      <c r="G153" s="14">
        <v>455020</v>
      </c>
      <c r="H153" s="14">
        <v>461160</v>
      </c>
    </row>
    <row r="154" spans="1:8">
      <c r="A154" s="11">
        <v>255016</v>
      </c>
      <c r="B154" s="12" t="s">
        <v>171</v>
      </c>
      <c r="C154" s="13" t="str">
        <f t="shared" si="4"/>
        <v>221</v>
      </c>
      <c r="D154" s="13" t="str">
        <f t="shared" si="5"/>
        <v>22102</v>
      </c>
      <c r="E154" s="13">
        <f>IF(ISNA(VLOOKUP(F154,'2020功能科目'!A:B,2,FALSE)),"",VLOOKUP(F154,'2020功能科目'!A:B,2,FALSE))</f>
        <v>2210203</v>
      </c>
      <c r="F154" s="12" t="s">
        <v>392</v>
      </c>
      <c r="G154" s="14">
        <v>3502648</v>
      </c>
      <c r="H154" s="14">
        <v>3514476</v>
      </c>
    </row>
    <row r="155" spans="1:8">
      <c r="A155" s="11">
        <v>255017</v>
      </c>
      <c r="B155" s="12" t="s">
        <v>172</v>
      </c>
      <c r="C155" s="13" t="str">
        <f t="shared" si="4"/>
        <v>205</v>
      </c>
      <c r="D155" s="13" t="str">
        <f t="shared" si="5"/>
        <v>20502</v>
      </c>
      <c r="E155" s="13">
        <f>IF(ISNA(VLOOKUP(F155,'2020功能科目'!A:B,2,FALSE)),"",VLOOKUP(F155,'2020功能科目'!A:B,2,FALSE))</f>
        <v>2050204</v>
      </c>
      <c r="F155" s="12" t="s">
        <v>379</v>
      </c>
      <c r="G155" s="14">
        <v>89138519.200000003</v>
      </c>
      <c r="H155" s="14">
        <v>70342681.379999995</v>
      </c>
    </row>
    <row r="156" spans="1:8">
      <c r="A156" s="11">
        <v>255017</v>
      </c>
      <c r="B156" s="12" t="s">
        <v>172</v>
      </c>
      <c r="C156" s="13" t="str">
        <f t="shared" si="4"/>
        <v>205</v>
      </c>
      <c r="D156" s="13" t="str">
        <f t="shared" si="5"/>
        <v>20502</v>
      </c>
      <c r="E156" s="13">
        <f>IF(ISNA(VLOOKUP(F156,'2020功能科目'!A:B,2,FALSE)),"",VLOOKUP(F156,'2020功能科目'!A:B,2,FALSE))</f>
        <v>2050299</v>
      </c>
      <c r="F156" s="12" t="s">
        <v>380</v>
      </c>
      <c r="G156" s="14">
        <v>1714692.65</v>
      </c>
      <c r="H156" s="14">
        <v>1712000</v>
      </c>
    </row>
    <row r="157" spans="1:8">
      <c r="A157" s="11">
        <v>255017</v>
      </c>
      <c r="B157" s="12" t="s">
        <v>172</v>
      </c>
      <c r="C157" s="13" t="str">
        <f t="shared" si="4"/>
        <v>205</v>
      </c>
      <c r="D157" s="13" t="str">
        <f t="shared" si="5"/>
        <v>20508</v>
      </c>
      <c r="E157" s="13">
        <f>IF(ISNA(VLOOKUP(F157,'2020功能科目'!A:B,2,FALSE)),"",VLOOKUP(F157,'2020功能科目'!A:B,2,FALSE))</f>
        <v>2050803</v>
      </c>
      <c r="F157" s="12" t="s">
        <v>381</v>
      </c>
      <c r="G157" s="14">
        <v>0</v>
      </c>
      <c r="H157" s="14">
        <v>210400</v>
      </c>
    </row>
    <row r="158" spans="1:8">
      <c r="A158" s="11">
        <v>255017</v>
      </c>
      <c r="B158" s="12" t="s">
        <v>172</v>
      </c>
      <c r="C158" s="13" t="str">
        <f t="shared" si="4"/>
        <v>205</v>
      </c>
      <c r="D158" s="13" t="str">
        <f t="shared" si="5"/>
        <v>20509</v>
      </c>
      <c r="E158" s="13">
        <f>IF(ISNA(VLOOKUP(F158,'2020功能科目'!A:B,2,FALSE)),"",VLOOKUP(F158,'2020功能科目'!A:B,2,FALSE))</f>
        <v>2050903</v>
      </c>
      <c r="F158" s="12" t="s">
        <v>382</v>
      </c>
      <c r="G158" s="14">
        <v>5437810</v>
      </c>
      <c r="H158" s="14">
        <v>0</v>
      </c>
    </row>
    <row r="159" spans="1:8">
      <c r="A159" s="11">
        <v>255017</v>
      </c>
      <c r="B159" s="12" t="s">
        <v>172</v>
      </c>
      <c r="C159" s="13" t="str">
        <f t="shared" si="4"/>
        <v>205</v>
      </c>
      <c r="D159" s="13" t="str">
        <f t="shared" si="5"/>
        <v>20509</v>
      </c>
      <c r="E159" s="13">
        <f>IF(ISNA(VLOOKUP(F159,'2020功能科目'!A:B,2,FALSE)),"",VLOOKUP(F159,'2020功能科目'!A:B,2,FALSE))</f>
        <v>2050904</v>
      </c>
      <c r="F159" s="12" t="s">
        <v>383</v>
      </c>
      <c r="G159" s="14">
        <v>1714126.07</v>
      </c>
      <c r="H159" s="14">
        <v>1721170</v>
      </c>
    </row>
    <row r="160" spans="1:8">
      <c r="A160" s="11">
        <v>255017</v>
      </c>
      <c r="B160" s="12" t="s">
        <v>172</v>
      </c>
      <c r="C160" s="13" t="str">
        <f t="shared" si="4"/>
        <v>208</v>
      </c>
      <c r="D160" s="13" t="str">
        <f t="shared" si="5"/>
        <v>20805</v>
      </c>
      <c r="E160" s="13">
        <f>IF(ISNA(VLOOKUP(F160,'2020功能科目'!A:B,2,FALSE)),"",VLOOKUP(F160,'2020功能科目'!A:B,2,FALSE))</f>
        <v>2080502</v>
      </c>
      <c r="F160" s="12" t="s">
        <v>384</v>
      </c>
      <c r="G160" s="14">
        <v>10296976</v>
      </c>
      <c r="H160" s="14">
        <v>7373679.0999999996</v>
      </c>
    </row>
    <row r="161" spans="1:8">
      <c r="A161" s="11">
        <v>255017</v>
      </c>
      <c r="B161" s="12" t="s">
        <v>172</v>
      </c>
      <c r="C161" s="13" t="str">
        <f t="shared" si="4"/>
        <v>208</v>
      </c>
      <c r="D161" s="13" t="str">
        <f t="shared" si="5"/>
        <v>20805</v>
      </c>
      <c r="E161" s="13">
        <f>IF(ISNA(VLOOKUP(F161,'2020功能科目'!A:B,2,FALSE)),"",VLOOKUP(F161,'2020功能科目'!A:B,2,FALSE))</f>
        <v>2080505</v>
      </c>
      <c r="F161" s="12" t="s">
        <v>385</v>
      </c>
      <c r="G161" s="14">
        <v>6370760.1600000001</v>
      </c>
      <c r="H161" s="14">
        <v>6839761.1200000001</v>
      </c>
    </row>
    <row r="162" spans="1:8">
      <c r="A162" s="11">
        <v>255017</v>
      </c>
      <c r="B162" s="12" t="s">
        <v>172</v>
      </c>
      <c r="C162" s="13" t="str">
        <f t="shared" si="4"/>
        <v>208</v>
      </c>
      <c r="D162" s="13" t="str">
        <f t="shared" si="5"/>
        <v>20805</v>
      </c>
      <c r="E162" s="13">
        <f>IF(ISNA(VLOOKUP(F162,'2020功能科目'!A:B,2,FALSE)),"",VLOOKUP(F162,'2020功能科目'!A:B,2,FALSE))</f>
        <v>2080506</v>
      </c>
      <c r="F162" s="12" t="s">
        <v>386</v>
      </c>
      <c r="G162" s="14">
        <v>3184752.48</v>
      </c>
      <c r="H162" s="14">
        <v>3419880.56</v>
      </c>
    </row>
    <row r="163" spans="1:8">
      <c r="A163" s="11">
        <v>255017</v>
      </c>
      <c r="B163" s="12" t="s">
        <v>172</v>
      </c>
      <c r="C163" s="13" t="str">
        <f t="shared" si="4"/>
        <v>210</v>
      </c>
      <c r="D163" s="13" t="str">
        <f t="shared" si="5"/>
        <v>21011</v>
      </c>
      <c r="E163" s="13">
        <f>IF(ISNA(VLOOKUP(F163,'2020功能科目'!A:B,2,FALSE)),"",VLOOKUP(F163,'2020功能科目'!A:B,2,FALSE))</f>
        <v>2101102</v>
      </c>
      <c r="F163" s="12" t="s">
        <v>388</v>
      </c>
      <c r="G163" s="14">
        <v>6683140.0599999996</v>
      </c>
      <c r="H163" s="14">
        <v>5557305.9100000001</v>
      </c>
    </row>
    <row r="164" spans="1:8">
      <c r="A164" s="11">
        <v>255017</v>
      </c>
      <c r="B164" s="12" t="s">
        <v>172</v>
      </c>
      <c r="C164" s="13" t="str">
        <f t="shared" si="4"/>
        <v>210</v>
      </c>
      <c r="D164" s="13" t="str">
        <f t="shared" si="5"/>
        <v>21011</v>
      </c>
      <c r="E164" s="13">
        <f>IF(ISNA(VLOOKUP(F164,'2020功能科目'!A:B,2,FALSE)),"",VLOOKUP(F164,'2020功能科目'!A:B,2,FALSE))</f>
        <v>2101199</v>
      </c>
      <c r="F164" s="12" t="s">
        <v>389</v>
      </c>
      <c r="G164" s="14">
        <v>675000</v>
      </c>
      <c r="H164" s="14">
        <v>990000</v>
      </c>
    </row>
    <row r="165" spans="1:8">
      <c r="A165" s="11">
        <v>255017</v>
      </c>
      <c r="B165" s="12" t="s">
        <v>172</v>
      </c>
      <c r="C165" s="13" t="str">
        <f t="shared" si="4"/>
        <v>221</v>
      </c>
      <c r="D165" s="13" t="str">
        <f t="shared" si="5"/>
        <v>22102</v>
      </c>
      <c r="E165" s="13">
        <f>IF(ISNA(VLOOKUP(F165,'2020功能科目'!A:B,2,FALSE)),"",VLOOKUP(F165,'2020功能科目'!A:B,2,FALSE))</f>
        <v>2210201</v>
      </c>
      <c r="F165" s="12" t="s">
        <v>390</v>
      </c>
      <c r="G165" s="14">
        <v>7941420</v>
      </c>
      <c r="H165" s="14">
        <v>6707820.8399999999</v>
      </c>
    </row>
    <row r="166" spans="1:8">
      <c r="A166" s="11">
        <v>255017</v>
      </c>
      <c r="B166" s="12" t="s">
        <v>172</v>
      </c>
      <c r="C166" s="13" t="str">
        <f t="shared" si="4"/>
        <v>221</v>
      </c>
      <c r="D166" s="13" t="str">
        <f t="shared" si="5"/>
        <v>22102</v>
      </c>
      <c r="E166" s="13">
        <f>IF(ISNA(VLOOKUP(F166,'2020功能科目'!A:B,2,FALSE)),"",VLOOKUP(F166,'2020功能科目'!A:B,2,FALSE))</f>
        <v>2210202</v>
      </c>
      <c r="F166" s="12" t="s">
        <v>391</v>
      </c>
      <c r="G166" s="14">
        <v>750140</v>
      </c>
      <c r="H166" s="14">
        <v>752160</v>
      </c>
    </row>
    <row r="167" spans="1:8">
      <c r="A167" s="11">
        <v>255017</v>
      </c>
      <c r="B167" s="12" t="s">
        <v>172</v>
      </c>
      <c r="C167" s="13" t="str">
        <f t="shared" si="4"/>
        <v>221</v>
      </c>
      <c r="D167" s="13" t="str">
        <f t="shared" si="5"/>
        <v>22102</v>
      </c>
      <c r="E167" s="13">
        <f>IF(ISNA(VLOOKUP(F167,'2020功能科目'!A:B,2,FALSE)),"",VLOOKUP(F167,'2020功能科目'!A:B,2,FALSE))</f>
        <v>2210203</v>
      </c>
      <c r="F167" s="12" t="s">
        <v>392</v>
      </c>
      <c r="G167" s="14">
        <v>7254355</v>
      </c>
      <c r="H167" s="14">
        <v>7050396</v>
      </c>
    </row>
    <row r="168" spans="1:8">
      <c r="A168" s="11">
        <v>255018</v>
      </c>
      <c r="B168" s="12" t="s">
        <v>173</v>
      </c>
      <c r="C168" s="13" t="str">
        <f t="shared" si="4"/>
        <v>205</v>
      </c>
      <c r="D168" s="13" t="str">
        <f t="shared" si="5"/>
        <v>20502</v>
      </c>
      <c r="E168" s="13">
        <f>IF(ISNA(VLOOKUP(F168,'2020功能科目'!A:B,2,FALSE)),"",VLOOKUP(F168,'2020功能科目'!A:B,2,FALSE))</f>
        <v>2050203</v>
      </c>
      <c r="F168" s="12" t="s">
        <v>393</v>
      </c>
      <c r="G168" s="14">
        <v>31036700.18</v>
      </c>
      <c r="H168" s="14">
        <v>25164969.210000001</v>
      </c>
    </row>
    <row r="169" spans="1:8">
      <c r="A169" s="11">
        <v>255018</v>
      </c>
      <c r="B169" s="12" t="s">
        <v>173</v>
      </c>
      <c r="C169" s="13" t="str">
        <f t="shared" si="4"/>
        <v>205</v>
      </c>
      <c r="D169" s="13" t="str">
        <f t="shared" si="5"/>
        <v>20502</v>
      </c>
      <c r="E169" s="13">
        <f>IF(ISNA(VLOOKUP(F169,'2020功能科目'!A:B,2,FALSE)),"",VLOOKUP(F169,'2020功能科目'!A:B,2,FALSE))</f>
        <v>2050299</v>
      </c>
      <c r="F169" s="12" t="s">
        <v>380</v>
      </c>
      <c r="G169" s="14">
        <v>1221.6099999999999</v>
      </c>
      <c r="H169" s="14">
        <v>0</v>
      </c>
    </row>
    <row r="170" spans="1:8">
      <c r="A170" s="11">
        <v>255018</v>
      </c>
      <c r="B170" s="12" t="s">
        <v>173</v>
      </c>
      <c r="C170" s="13" t="str">
        <f t="shared" si="4"/>
        <v>205</v>
      </c>
      <c r="D170" s="13" t="str">
        <f t="shared" si="5"/>
        <v>20508</v>
      </c>
      <c r="E170" s="13">
        <f>IF(ISNA(VLOOKUP(F170,'2020功能科目'!A:B,2,FALSE)),"",VLOOKUP(F170,'2020功能科目'!A:B,2,FALSE))</f>
        <v>2050803</v>
      </c>
      <c r="F170" s="12" t="s">
        <v>381</v>
      </c>
      <c r="G170" s="14">
        <v>5550</v>
      </c>
      <c r="H170" s="14">
        <v>80800</v>
      </c>
    </row>
    <row r="171" spans="1:8">
      <c r="A171" s="11">
        <v>255018</v>
      </c>
      <c r="B171" s="12" t="s">
        <v>173</v>
      </c>
      <c r="C171" s="13" t="str">
        <f t="shared" si="4"/>
        <v>205</v>
      </c>
      <c r="D171" s="13" t="str">
        <f t="shared" si="5"/>
        <v>20509</v>
      </c>
      <c r="E171" s="13">
        <f>IF(ISNA(VLOOKUP(F171,'2020功能科目'!A:B,2,FALSE)),"",VLOOKUP(F171,'2020功能科目'!A:B,2,FALSE))</f>
        <v>2050903</v>
      </c>
      <c r="F171" s="12" t="s">
        <v>382</v>
      </c>
      <c r="G171" s="14">
        <v>560000</v>
      </c>
      <c r="H171" s="14">
        <v>560000</v>
      </c>
    </row>
    <row r="172" spans="1:8">
      <c r="A172" s="11">
        <v>255018</v>
      </c>
      <c r="B172" s="12" t="s">
        <v>173</v>
      </c>
      <c r="C172" s="13" t="str">
        <f t="shared" si="4"/>
        <v>205</v>
      </c>
      <c r="D172" s="13" t="str">
        <f t="shared" si="5"/>
        <v>20509</v>
      </c>
      <c r="E172" s="13">
        <f>IF(ISNA(VLOOKUP(F172,'2020功能科目'!A:B,2,FALSE)),"",VLOOKUP(F172,'2020功能科目'!A:B,2,FALSE))</f>
        <v>2050904</v>
      </c>
      <c r="F172" s="12" t="s">
        <v>383</v>
      </c>
      <c r="G172" s="14">
        <v>880040.24</v>
      </c>
      <c r="H172" s="14">
        <v>891700</v>
      </c>
    </row>
    <row r="173" spans="1:8">
      <c r="A173" s="11">
        <v>255018</v>
      </c>
      <c r="B173" s="12" t="s">
        <v>173</v>
      </c>
      <c r="C173" s="13" t="str">
        <f t="shared" si="4"/>
        <v>208</v>
      </c>
      <c r="D173" s="13" t="str">
        <f t="shared" si="5"/>
        <v>20805</v>
      </c>
      <c r="E173" s="13">
        <f>IF(ISNA(VLOOKUP(F173,'2020功能科目'!A:B,2,FALSE)),"",VLOOKUP(F173,'2020功能科目'!A:B,2,FALSE))</f>
        <v>2080502</v>
      </c>
      <c r="F173" s="12" t="s">
        <v>384</v>
      </c>
      <c r="G173" s="14">
        <v>2215214.2999999998</v>
      </c>
      <c r="H173" s="14">
        <v>1701460.4</v>
      </c>
    </row>
    <row r="174" spans="1:8">
      <c r="A174" s="11">
        <v>255018</v>
      </c>
      <c r="B174" s="12" t="s">
        <v>173</v>
      </c>
      <c r="C174" s="13" t="str">
        <f t="shared" si="4"/>
        <v>208</v>
      </c>
      <c r="D174" s="13" t="str">
        <f t="shared" si="5"/>
        <v>20805</v>
      </c>
      <c r="E174" s="13">
        <f>IF(ISNA(VLOOKUP(F174,'2020功能科目'!A:B,2,FALSE)),"",VLOOKUP(F174,'2020功能科目'!A:B,2,FALSE))</f>
        <v>2080505</v>
      </c>
      <c r="F174" s="12" t="s">
        <v>385</v>
      </c>
      <c r="G174" s="14">
        <v>2313286.88</v>
      </c>
      <c r="H174" s="14">
        <v>2585615.7799999998</v>
      </c>
    </row>
    <row r="175" spans="1:8">
      <c r="A175" s="11">
        <v>255018</v>
      </c>
      <c r="B175" s="12" t="s">
        <v>173</v>
      </c>
      <c r="C175" s="13" t="str">
        <f t="shared" si="4"/>
        <v>208</v>
      </c>
      <c r="D175" s="13" t="str">
        <f t="shared" si="5"/>
        <v>20805</v>
      </c>
      <c r="E175" s="13">
        <f>IF(ISNA(VLOOKUP(F175,'2020功能科目'!A:B,2,FALSE)),"",VLOOKUP(F175,'2020功能科目'!A:B,2,FALSE))</f>
        <v>2080506</v>
      </c>
      <c r="F175" s="12" t="s">
        <v>386</v>
      </c>
      <c r="G175" s="14">
        <v>1156643.44</v>
      </c>
      <c r="H175" s="14">
        <v>1292807.8899999999</v>
      </c>
    </row>
    <row r="176" spans="1:8">
      <c r="A176" s="11">
        <v>255018</v>
      </c>
      <c r="B176" s="12" t="s">
        <v>173</v>
      </c>
      <c r="C176" s="13" t="str">
        <f t="shared" si="4"/>
        <v>210</v>
      </c>
      <c r="D176" s="13" t="str">
        <f t="shared" si="5"/>
        <v>21011</v>
      </c>
      <c r="E176" s="13">
        <f>IF(ISNA(VLOOKUP(F176,'2020功能科目'!A:B,2,FALSE)),"",VLOOKUP(F176,'2020功能科目'!A:B,2,FALSE))</f>
        <v>2101102</v>
      </c>
      <c r="F176" s="12" t="s">
        <v>388</v>
      </c>
      <c r="G176" s="14">
        <v>2064834.45</v>
      </c>
      <c r="H176" s="14">
        <v>2100812.8199999998</v>
      </c>
    </row>
    <row r="177" spans="1:8">
      <c r="A177" s="11">
        <v>255018</v>
      </c>
      <c r="B177" s="12" t="s">
        <v>173</v>
      </c>
      <c r="C177" s="13" t="str">
        <f t="shared" si="4"/>
        <v>210</v>
      </c>
      <c r="D177" s="13" t="str">
        <f t="shared" si="5"/>
        <v>21011</v>
      </c>
      <c r="E177" s="13">
        <f>IF(ISNA(VLOOKUP(F177,'2020功能科目'!A:B,2,FALSE)),"",VLOOKUP(F177,'2020功能科目'!A:B,2,FALSE))</f>
        <v>2101199</v>
      </c>
      <c r="F177" s="12" t="s">
        <v>389</v>
      </c>
      <c r="G177" s="14">
        <v>90000</v>
      </c>
      <c r="H177" s="14">
        <v>90000</v>
      </c>
    </row>
    <row r="178" spans="1:8">
      <c r="A178" s="11">
        <v>255018</v>
      </c>
      <c r="B178" s="12" t="s">
        <v>173</v>
      </c>
      <c r="C178" s="13" t="str">
        <f t="shared" si="4"/>
        <v>221</v>
      </c>
      <c r="D178" s="13" t="str">
        <f t="shared" si="5"/>
        <v>22102</v>
      </c>
      <c r="E178" s="13">
        <f>IF(ISNA(VLOOKUP(F178,'2020功能科目'!A:B,2,FALSE)),"",VLOOKUP(F178,'2020功能科目'!A:B,2,FALSE))</f>
        <v>2210201</v>
      </c>
      <c r="F178" s="12" t="s">
        <v>390</v>
      </c>
      <c r="G178" s="14">
        <v>3015262</v>
      </c>
      <c r="H178" s="14">
        <v>2545211.83</v>
      </c>
    </row>
    <row r="179" spans="1:8">
      <c r="A179" s="11">
        <v>255018</v>
      </c>
      <c r="B179" s="12" t="s">
        <v>173</v>
      </c>
      <c r="C179" s="13" t="str">
        <f t="shared" si="4"/>
        <v>221</v>
      </c>
      <c r="D179" s="13" t="str">
        <f t="shared" si="5"/>
        <v>22102</v>
      </c>
      <c r="E179" s="13">
        <f>IF(ISNA(VLOOKUP(F179,'2020功能科目'!A:B,2,FALSE)),"",VLOOKUP(F179,'2020功能科目'!A:B,2,FALSE))</f>
        <v>2210202</v>
      </c>
      <c r="F179" s="12" t="s">
        <v>391</v>
      </c>
      <c r="G179" s="14">
        <v>228740</v>
      </c>
      <c r="H179" s="14">
        <v>229920</v>
      </c>
    </row>
    <row r="180" spans="1:8">
      <c r="A180" s="11">
        <v>255018</v>
      </c>
      <c r="B180" s="12" t="s">
        <v>173</v>
      </c>
      <c r="C180" s="13" t="str">
        <f t="shared" si="4"/>
        <v>221</v>
      </c>
      <c r="D180" s="13" t="str">
        <f t="shared" si="5"/>
        <v>22102</v>
      </c>
      <c r="E180" s="13">
        <f>IF(ISNA(VLOOKUP(F180,'2020功能科目'!A:B,2,FALSE)),"",VLOOKUP(F180,'2020功能科目'!A:B,2,FALSE))</f>
        <v>2210203</v>
      </c>
      <c r="F180" s="12" t="s">
        <v>392</v>
      </c>
      <c r="G180" s="14">
        <v>2594909</v>
      </c>
      <c r="H180" s="14">
        <v>2644452</v>
      </c>
    </row>
    <row r="181" spans="1:8">
      <c r="A181" s="11">
        <v>255019</v>
      </c>
      <c r="B181" s="12" t="s">
        <v>174</v>
      </c>
      <c r="C181" s="13" t="str">
        <f t="shared" si="4"/>
        <v>205</v>
      </c>
      <c r="D181" s="13" t="str">
        <f t="shared" si="5"/>
        <v>20502</v>
      </c>
      <c r="E181" s="13">
        <f>IF(ISNA(VLOOKUP(F181,'2020功能科目'!A:B,2,FALSE)),"",VLOOKUP(F181,'2020功能科目'!A:B,2,FALSE))</f>
        <v>2050204</v>
      </c>
      <c r="F181" s="12" t="s">
        <v>379</v>
      </c>
      <c r="G181" s="14">
        <v>43425460.350000001</v>
      </c>
      <c r="H181" s="14">
        <v>28718501.699999999</v>
      </c>
    </row>
    <row r="182" spans="1:8">
      <c r="A182" s="11">
        <v>255019</v>
      </c>
      <c r="B182" s="12" t="s">
        <v>174</v>
      </c>
      <c r="C182" s="13" t="str">
        <f t="shared" si="4"/>
        <v>205</v>
      </c>
      <c r="D182" s="13" t="str">
        <f t="shared" si="5"/>
        <v>20508</v>
      </c>
      <c r="E182" s="13">
        <f>IF(ISNA(VLOOKUP(F182,'2020功能科目'!A:B,2,FALSE)),"",VLOOKUP(F182,'2020功能科目'!A:B,2,FALSE))</f>
        <v>2050803</v>
      </c>
      <c r="F182" s="12" t="s">
        <v>381</v>
      </c>
      <c r="G182" s="14">
        <v>49200</v>
      </c>
      <c r="H182" s="14">
        <v>98400</v>
      </c>
    </row>
    <row r="183" spans="1:8">
      <c r="A183" s="11">
        <v>255019</v>
      </c>
      <c r="B183" s="12" t="s">
        <v>174</v>
      </c>
      <c r="C183" s="13" t="str">
        <f t="shared" si="4"/>
        <v>205</v>
      </c>
      <c r="D183" s="13" t="str">
        <f t="shared" si="5"/>
        <v>20509</v>
      </c>
      <c r="E183" s="13">
        <f>IF(ISNA(VLOOKUP(F183,'2020功能科目'!A:B,2,FALSE)),"",VLOOKUP(F183,'2020功能科目'!A:B,2,FALSE))</f>
        <v>2050903</v>
      </c>
      <c r="F183" s="12" t="s">
        <v>382</v>
      </c>
      <c r="G183" s="14">
        <v>112000</v>
      </c>
      <c r="H183" s="14">
        <v>112000</v>
      </c>
    </row>
    <row r="184" spans="1:8">
      <c r="A184" s="11">
        <v>255019</v>
      </c>
      <c r="B184" s="12" t="s">
        <v>174</v>
      </c>
      <c r="C184" s="13" t="str">
        <f t="shared" si="4"/>
        <v>208</v>
      </c>
      <c r="D184" s="13" t="str">
        <f t="shared" si="5"/>
        <v>20805</v>
      </c>
      <c r="E184" s="13">
        <f>IF(ISNA(VLOOKUP(F184,'2020功能科目'!A:B,2,FALSE)),"",VLOOKUP(F184,'2020功能科目'!A:B,2,FALSE))</f>
        <v>2080502</v>
      </c>
      <c r="F184" s="12" t="s">
        <v>384</v>
      </c>
      <c r="G184" s="14">
        <v>2032717</v>
      </c>
      <c r="H184" s="14">
        <v>1568514</v>
      </c>
    </row>
    <row r="185" spans="1:8">
      <c r="A185" s="11">
        <v>255019</v>
      </c>
      <c r="B185" s="12" t="s">
        <v>174</v>
      </c>
      <c r="C185" s="13" t="str">
        <f t="shared" si="4"/>
        <v>208</v>
      </c>
      <c r="D185" s="13" t="str">
        <f t="shared" si="5"/>
        <v>20805</v>
      </c>
      <c r="E185" s="13">
        <f>IF(ISNA(VLOOKUP(F185,'2020功能科目'!A:B,2,FALSE)),"",VLOOKUP(F185,'2020功能科目'!A:B,2,FALSE))</f>
        <v>2080505</v>
      </c>
      <c r="F185" s="12" t="s">
        <v>385</v>
      </c>
      <c r="G185" s="14">
        <v>3462416.85</v>
      </c>
      <c r="H185" s="14">
        <v>2819483.2</v>
      </c>
    </row>
    <row r="186" spans="1:8">
      <c r="A186" s="11">
        <v>255019</v>
      </c>
      <c r="B186" s="12" t="s">
        <v>174</v>
      </c>
      <c r="C186" s="13" t="str">
        <f t="shared" si="4"/>
        <v>208</v>
      </c>
      <c r="D186" s="13" t="str">
        <f t="shared" si="5"/>
        <v>20805</v>
      </c>
      <c r="E186" s="13">
        <f>IF(ISNA(VLOOKUP(F186,'2020功能科目'!A:B,2,FALSE)),"",VLOOKUP(F186,'2020功能科目'!A:B,2,FALSE))</f>
        <v>2080506</v>
      </c>
      <c r="F186" s="12" t="s">
        <v>386</v>
      </c>
      <c r="G186" s="14">
        <v>1731208.42</v>
      </c>
      <c r="H186" s="14">
        <v>1409741.6</v>
      </c>
    </row>
    <row r="187" spans="1:8">
      <c r="A187" s="11">
        <v>255019</v>
      </c>
      <c r="B187" s="12" t="s">
        <v>174</v>
      </c>
      <c r="C187" s="13" t="str">
        <f t="shared" si="4"/>
        <v>210</v>
      </c>
      <c r="D187" s="13" t="str">
        <f t="shared" si="5"/>
        <v>21011</v>
      </c>
      <c r="E187" s="13">
        <f>IF(ISNA(VLOOKUP(F187,'2020功能科目'!A:B,2,FALSE)),"",VLOOKUP(F187,'2020功能科目'!A:B,2,FALSE))</f>
        <v>2101102</v>
      </c>
      <c r="F187" s="12" t="s">
        <v>388</v>
      </c>
      <c r="G187" s="14">
        <v>2637588</v>
      </c>
      <c r="H187" s="14">
        <v>2290830.1</v>
      </c>
    </row>
    <row r="188" spans="1:8">
      <c r="A188" s="11">
        <v>255019</v>
      </c>
      <c r="B188" s="12" t="s">
        <v>174</v>
      </c>
      <c r="C188" s="13" t="str">
        <f t="shared" si="4"/>
        <v>221</v>
      </c>
      <c r="D188" s="13" t="str">
        <f t="shared" si="5"/>
        <v>22102</v>
      </c>
      <c r="E188" s="13">
        <f>IF(ISNA(VLOOKUP(F188,'2020功能科目'!A:B,2,FALSE)),"",VLOOKUP(F188,'2020功能科目'!A:B,2,FALSE))</f>
        <v>2210201</v>
      </c>
      <c r="F188" s="12" t="s">
        <v>390</v>
      </c>
      <c r="G188" s="14">
        <v>3960233</v>
      </c>
      <c r="H188" s="14">
        <v>2852612.4</v>
      </c>
    </row>
    <row r="189" spans="1:8">
      <c r="A189" s="11">
        <v>255019</v>
      </c>
      <c r="B189" s="12" t="s">
        <v>174</v>
      </c>
      <c r="C189" s="13" t="str">
        <f t="shared" si="4"/>
        <v>221</v>
      </c>
      <c r="D189" s="13" t="str">
        <f t="shared" si="5"/>
        <v>22102</v>
      </c>
      <c r="E189" s="13">
        <f>IF(ISNA(VLOOKUP(F189,'2020功能科目'!A:B,2,FALSE)),"",VLOOKUP(F189,'2020功能科目'!A:B,2,FALSE))</f>
        <v>2210202</v>
      </c>
      <c r="F189" s="12" t="s">
        <v>391</v>
      </c>
      <c r="G189" s="14">
        <v>274040</v>
      </c>
      <c r="H189" s="14">
        <v>270960</v>
      </c>
    </row>
    <row r="190" spans="1:8">
      <c r="A190" s="11">
        <v>255019</v>
      </c>
      <c r="B190" s="12" t="s">
        <v>174</v>
      </c>
      <c r="C190" s="13" t="str">
        <f t="shared" si="4"/>
        <v>221</v>
      </c>
      <c r="D190" s="13" t="str">
        <f t="shared" si="5"/>
        <v>22102</v>
      </c>
      <c r="E190" s="13">
        <f>IF(ISNA(VLOOKUP(F190,'2020功能科目'!A:B,2,FALSE)),"",VLOOKUP(F190,'2020功能科目'!A:B,2,FALSE))</f>
        <v>2210203</v>
      </c>
      <c r="F190" s="12" t="s">
        <v>392</v>
      </c>
      <c r="G190" s="14">
        <v>2984838</v>
      </c>
      <c r="H190" s="14">
        <v>2911992</v>
      </c>
    </row>
    <row r="191" spans="1:8">
      <c r="A191" s="11">
        <v>255020</v>
      </c>
      <c r="B191" s="12" t="s">
        <v>175</v>
      </c>
      <c r="C191" s="13" t="str">
        <f t="shared" si="4"/>
        <v>205</v>
      </c>
      <c r="D191" s="13" t="str">
        <f t="shared" si="5"/>
        <v>20502</v>
      </c>
      <c r="E191" s="13">
        <f>IF(ISNA(VLOOKUP(F191,'2020功能科目'!A:B,2,FALSE)),"",VLOOKUP(F191,'2020功能科目'!A:B,2,FALSE))</f>
        <v>2050204</v>
      </c>
      <c r="F191" s="12" t="s">
        <v>379</v>
      </c>
      <c r="G191" s="14">
        <v>43902668.210000001</v>
      </c>
      <c r="H191" s="14">
        <v>32736677.059999999</v>
      </c>
    </row>
    <row r="192" spans="1:8">
      <c r="A192" s="11">
        <v>255020</v>
      </c>
      <c r="B192" s="12" t="s">
        <v>175</v>
      </c>
      <c r="C192" s="13" t="str">
        <f t="shared" si="4"/>
        <v>205</v>
      </c>
      <c r="D192" s="13" t="str">
        <f t="shared" si="5"/>
        <v>20502</v>
      </c>
      <c r="E192" s="13">
        <f>IF(ISNA(VLOOKUP(F192,'2020功能科目'!A:B,2,FALSE)),"",VLOOKUP(F192,'2020功能科目'!A:B,2,FALSE))</f>
        <v>2050299</v>
      </c>
      <c r="F192" s="12" t="s">
        <v>380</v>
      </c>
      <c r="G192" s="14">
        <v>1643.07</v>
      </c>
      <c r="H192" s="14">
        <v>0</v>
      </c>
    </row>
    <row r="193" spans="1:8">
      <c r="A193" s="11">
        <v>255020</v>
      </c>
      <c r="B193" s="12" t="s">
        <v>175</v>
      </c>
      <c r="C193" s="13" t="str">
        <f t="shared" si="4"/>
        <v>205</v>
      </c>
      <c r="D193" s="13" t="str">
        <f t="shared" si="5"/>
        <v>20508</v>
      </c>
      <c r="E193" s="13">
        <f>IF(ISNA(VLOOKUP(F193,'2020功能科目'!A:B,2,FALSE)),"",VLOOKUP(F193,'2020功能科目'!A:B,2,FALSE))</f>
        <v>2050803</v>
      </c>
      <c r="F193" s="12" t="s">
        <v>381</v>
      </c>
      <c r="G193" s="14">
        <v>51200</v>
      </c>
      <c r="H193" s="14">
        <v>102400</v>
      </c>
    </row>
    <row r="194" spans="1:8">
      <c r="A194" s="11">
        <v>255020</v>
      </c>
      <c r="B194" s="12" t="s">
        <v>175</v>
      </c>
      <c r="C194" s="13" t="str">
        <f t="shared" si="4"/>
        <v>205</v>
      </c>
      <c r="D194" s="13" t="str">
        <f t="shared" si="5"/>
        <v>20509</v>
      </c>
      <c r="E194" s="13">
        <f>IF(ISNA(VLOOKUP(F194,'2020功能科目'!A:B,2,FALSE)),"",VLOOKUP(F194,'2020功能科目'!A:B,2,FALSE))</f>
        <v>2050903</v>
      </c>
      <c r="F194" s="12" t="s">
        <v>382</v>
      </c>
      <c r="G194" s="14">
        <v>774742.18</v>
      </c>
      <c r="H194" s="14">
        <v>1680000</v>
      </c>
    </row>
    <row r="195" spans="1:8">
      <c r="A195" s="11">
        <v>255020</v>
      </c>
      <c r="B195" s="12" t="s">
        <v>175</v>
      </c>
      <c r="C195" s="13" t="str">
        <f t="shared" ref="C195:C258" si="6">LEFT(D195,3)</f>
        <v>205</v>
      </c>
      <c r="D195" s="13" t="str">
        <f t="shared" ref="D195:D258" si="7">LEFT(E195,5)</f>
        <v>20509</v>
      </c>
      <c r="E195" s="13">
        <f>IF(ISNA(VLOOKUP(F195,'2020功能科目'!A:B,2,FALSE)),"",VLOOKUP(F195,'2020功能科目'!A:B,2,FALSE))</f>
        <v>2050904</v>
      </c>
      <c r="F195" s="12" t="s">
        <v>383</v>
      </c>
      <c r="G195" s="14">
        <v>1059160</v>
      </c>
      <c r="H195" s="14">
        <v>1057160</v>
      </c>
    </row>
    <row r="196" spans="1:8">
      <c r="A196" s="11">
        <v>255020</v>
      </c>
      <c r="B196" s="12" t="s">
        <v>175</v>
      </c>
      <c r="C196" s="13" t="str">
        <f t="shared" si="6"/>
        <v>208</v>
      </c>
      <c r="D196" s="13" t="str">
        <f t="shared" si="7"/>
        <v>20805</v>
      </c>
      <c r="E196" s="13">
        <f>IF(ISNA(VLOOKUP(F196,'2020功能科目'!A:B,2,FALSE)),"",VLOOKUP(F196,'2020功能科目'!A:B,2,FALSE))</f>
        <v>2080502</v>
      </c>
      <c r="F196" s="12" t="s">
        <v>384</v>
      </c>
      <c r="G196" s="14">
        <v>2433476.5</v>
      </c>
      <c r="H196" s="14">
        <v>1948238.5</v>
      </c>
    </row>
    <row r="197" spans="1:8">
      <c r="A197" s="11">
        <v>255020</v>
      </c>
      <c r="B197" s="12" t="s">
        <v>175</v>
      </c>
      <c r="C197" s="13" t="str">
        <f t="shared" si="6"/>
        <v>208</v>
      </c>
      <c r="D197" s="13" t="str">
        <f t="shared" si="7"/>
        <v>20805</v>
      </c>
      <c r="E197" s="13">
        <f>IF(ISNA(VLOOKUP(F197,'2020功能科目'!A:B,2,FALSE)),"",VLOOKUP(F197,'2020功能科目'!A:B,2,FALSE))</f>
        <v>2080505</v>
      </c>
      <c r="F197" s="12" t="s">
        <v>385</v>
      </c>
      <c r="G197" s="14">
        <v>3025024.48</v>
      </c>
      <c r="H197" s="14">
        <v>3207250.9</v>
      </c>
    </row>
    <row r="198" spans="1:8">
      <c r="A198" s="11">
        <v>255020</v>
      </c>
      <c r="B198" s="12" t="s">
        <v>175</v>
      </c>
      <c r="C198" s="13" t="str">
        <f t="shared" si="6"/>
        <v>208</v>
      </c>
      <c r="D198" s="13" t="str">
        <f t="shared" si="7"/>
        <v>20805</v>
      </c>
      <c r="E198" s="13">
        <f>IF(ISNA(VLOOKUP(F198,'2020功能科目'!A:B,2,FALSE)),"",VLOOKUP(F198,'2020功能科目'!A:B,2,FALSE))</f>
        <v>2080506</v>
      </c>
      <c r="F198" s="12" t="s">
        <v>386</v>
      </c>
      <c r="G198" s="14">
        <v>1528822.12</v>
      </c>
      <c r="H198" s="14">
        <v>1603625.45</v>
      </c>
    </row>
    <row r="199" spans="1:8">
      <c r="A199" s="11">
        <v>255020</v>
      </c>
      <c r="B199" s="12" t="s">
        <v>175</v>
      </c>
      <c r="C199" s="13" t="str">
        <f t="shared" si="6"/>
        <v>210</v>
      </c>
      <c r="D199" s="13" t="str">
        <f t="shared" si="7"/>
        <v>21011</v>
      </c>
      <c r="E199" s="13">
        <f>IF(ISNA(VLOOKUP(F199,'2020功能科目'!A:B,2,FALSE)),"",VLOOKUP(F199,'2020功能科目'!A:B,2,FALSE))</f>
        <v>2101102</v>
      </c>
      <c r="F199" s="12" t="s">
        <v>388</v>
      </c>
      <c r="G199" s="14">
        <v>3050279.74</v>
      </c>
      <c r="H199" s="14">
        <v>2605891.36</v>
      </c>
    </row>
    <row r="200" spans="1:8">
      <c r="A200" s="11">
        <v>255020</v>
      </c>
      <c r="B200" s="12" t="s">
        <v>175</v>
      </c>
      <c r="C200" s="13" t="str">
        <f t="shared" si="6"/>
        <v>210</v>
      </c>
      <c r="D200" s="13" t="str">
        <f t="shared" si="7"/>
        <v>21011</v>
      </c>
      <c r="E200" s="13">
        <f>IF(ISNA(VLOOKUP(F200,'2020功能科目'!A:B,2,FALSE)),"",VLOOKUP(F200,'2020功能科目'!A:B,2,FALSE))</f>
        <v>2101199</v>
      </c>
      <c r="F200" s="12" t="s">
        <v>389</v>
      </c>
      <c r="G200" s="14">
        <v>180000</v>
      </c>
      <c r="H200" s="14">
        <v>270000</v>
      </c>
    </row>
    <row r="201" spans="1:8">
      <c r="A201" s="11">
        <v>255020</v>
      </c>
      <c r="B201" s="12" t="s">
        <v>175</v>
      </c>
      <c r="C201" s="13" t="str">
        <f t="shared" si="6"/>
        <v>221</v>
      </c>
      <c r="D201" s="13" t="str">
        <f t="shared" si="7"/>
        <v>22102</v>
      </c>
      <c r="E201" s="13">
        <f>IF(ISNA(VLOOKUP(F201,'2020功能科目'!A:B,2,FALSE)),"",VLOOKUP(F201,'2020功能科目'!A:B,2,FALSE))</f>
        <v>2210201</v>
      </c>
      <c r="F201" s="12" t="s">
        <v>390</v>
      </c>
      <c r="G201" s="14">
        <v>3631688</v>
      </c>
      <c r="H201" s="14">
        <v>3173438.17</v>
      </c>
    </row>
    <row r="202" spans="1:8">
      <c r="A202" s="11">
        <v>255020</v>
      </c>
      <c r="B202" s="12" t="s">
        <v>175</v>
      </c>
      <c r="C202" s="13" t="str">
        <f t="shared" si="6"/>
        <v>221</v>
      </c>
      <c r="D202" s="13" t="str">
        <f t="shared" si="7"/>
        <v>22102</v>
      </c>
      <c r="E202" s="13">
        <f>IF(ISNA(VLOOKUP(F202,'2020功能科目'!A:B,2,FALSE)),"",VLOOKUP(F202,'2020功能科目'!A:B,2,FALSE))</f>
        <v>2210202</v>
      </c>
      <c r="F202" s="12" t="s">
        <v>391</v>
      </c>
      <c r="G202" s="14">
        <v>256000</v>
      </c>
      <c r="H202" s="14">
        <v>256560</v>
      </c>
    </row>
    <row r="203" spans="1:8">
      <c r="A203" s="11">
        <v>255020</v>
      </c>
      <c r="B203" s="12" t="s">
        <v>175</v>
      </c>
      <c r="C203" s="13" t="str">
        <f t="shared" si="6"/>
        <v>221</v>
      </c>
      <c r="D203" s="13" t="str">
        <f t="shared" si="7"/>
        <v>22102</v>
      </c>
      <c r="E203" s="13">
        <f>IF(ISNA(VLOOKUP(F203,'2020功能科目'!A:B,2,FALSE)),"",VLOOKUP(F203,'2020功能科目'!A:B,2,FALSE))</f>
        <v>2210203</v>
      </c>
      <c r="F203" s="12" t="s">
        <v>392</v>
      </c>
      <c r="G203" s="14">
        <v>3607043</v>
      </c>
      <c r="H203" s="14">
        <v>3640896</v>
      </c>
    </row>
    <row r="204" spans="1:8">
      <c r="A204" s="11">
        <v>255021</v>
      </c>
      <c r="B204" s="12" t="s">
        <v>176</v>
      </c>
      <c r="C204" s="13" t="str">
        <f t="shared" si="6"/>
        <v>205</v>
      </c>
      <c r="D204" s="13" t="str">
        <f t="shared" si="7"/>
        <v>20502</v>
      </c>
      <c r="E204" s="13">
        <f>IF(ISNA(VLOOKUP(F204,'2020功能科目'!A:B,2,FALSE)),"",VLOOKUP(F204,'2020功能科目'!A:B,2,FALSE))</f>
        <v>2050204</v>
      </c>
      <c r="F204" s="12" t="s">
        <v>379</v>
      </c>
      <c r="G204" s="14">
        <v>46166832.560000002</v>
      </c>
      <c r="H204" s="14">
        <v>38906044.890000001</v>
      </c>
    </row>
    <row r="205" spans="1:8">
      <c r="A205" s="11">
        <v>255021</v>
      </c>
      <c r="B205" s="12" t="s">
        <v>176</v>
      </c>
      <c r="C205" s="13" t="str">
        <f t="shared" si="6"/>
        <v>205</v>
      </c>
      <c r="D205" s="13" t="str">
        <f t="shared" si="7"/>
        <v>20502</v>
      </c>
      <c r="E205" s="13">
        <f>IF(ISNA(VLOOKUP(F205,'2020功能科目'!A:B,2,FALSE)),"",VLOOKUP(F205,'2020功能科目'!A:B,2,FALSE))</f>
        <v>2050299</v>
      </c>
      <c r="F205" s="12" t="s">
        <v>380</v>
      </c>
      <c r="G205" s="14">
        <v>150374.75</v>
      </c>
      <c r="H205" s="14">
        <v>0</v>
      </c>
    </row>
    <row r="206" spans="1:8">
      <c r="A206" s="11">
        <v>255021</v>
      </c>
      <c r="B206" s="12" t="s">
        <v>176</v>
      </c>
      <c r="C206" s="13" t="str">
        <f t="shared" si="6"/>
        <v>205</v>
      </c>
      <c r="D206" s="13" t="str">
        <f t="shared" si="7"/>
        <v>20508</v>
      </c>
      <c r="E206" s="13">
        <f>IF(ISNA(VLOOKUP(F206,'2020功能科目'!A:B,2,FALSE)),"",VLOOKUP(F206,'2020功能科目'!A:B,2,FALSE))</f>
        <v>2050803</v>
      </c>
      <c r="F206" s="12" t="s">
        <v>381</v>
      </c>
      <c r="G206" s="14">
        <v>33200</v>
      </c>
      <c r="H206" s="14">
        <v>126400</v>
      </c>
    </row>
    <row r="207" spans="1:8">
      <c r="A207" s="11">
        <v>255021</v>
      </c>
      <c r="B207" s="12" t="s">
        <v>176</v>
      </c>
      <c r="C207" s="13" t="str">
        <f t="shared" si="6"/>
        <v>205</v>
      </c>
      <c r="D207" s="13" t="str">
        <f t="shared" si="7"/>
        <v>20509</v>
      </c>
      <c r="E207" s="13">
        <f>IF(ISNA(VLOOKUP(F207,'2020功能科目'!A:B,2,FALSE)),"",VLOOKUP(F207,'2020功能科目'!A:B,2,FALSE))</f>
        <v>2050903</v>
      </c>
      <c r="F207" s="12" t="s">
        <v>382</v>
      </c>
      <c r="G207" s="14">
        <v>770000</v>
      </c>
      <c r="H207" s="14">
        <v>770000</v>
      </c>
    </row>
    <row r="208" spans="1:8">
      <c r="A208" s="11">
        <v>255021</v>
      </c>
      <c r="B208" s="12" t="s">
        <v>176</v>
      </c>
      <c r="C208" s="13" t="str">
        <f t="shared" si="6"/>
        <v>205</v>
      </c>
      <c r="D208" s="13" t="str">
        <f t="shared" si="7"/>
        <v>20509</v>
      </c>
      <c r="E208" s="13">
        <f>IF(ISNA(VLOOKUP(F208,'2020功能科目'!A:B,2,FALSE)),"",VLOOKUP(F208,'2020功能科目'!A:B,2,FALSE))</f>
        <v>2050904</v>
      </c>
      <c r="F208" s="12" t="s">
        <v>383</v>
      </c>
      <c r="G208" s="14">
        <v>1171792</v>
      </c>
      <c r="H208" s="14">
        <v>1171902</v>
      </c>
    </row>
    <row r="209" spans="1:8">
      <c r="A209" s="11">
        <v>255021</v>
      </c>
      <c r="B209" s="12" t="s">
        <v>176</v>
      </c>
      <c r="C209" s="13" t="str">
        <f t="shared" si="6"/>
        <v>208</v>
      </c>
      <c r="D209" s="13" t="str">
        <f t="shared" si="7"/>
        <v>20805</v>
      </c>
      <c r="E209" s="13">
        <f>IF(ISNA(VLOOKUP(F209,'2020功能科目'!A:B,2,FALSE)),"",VLOOKUP(F209,'2020功能科目'!A:B,2,FALSE))</f>
        <v>2080502</v>
      </c>
      <c r="F209" s="12" t="s">
        <v>384</v>
      </c>
      <c r="G209" s="14">
        <v>7050524.5</v>
      </c>
      <c r="H209" s="14">
        <v>5381791.4000000004</v>
      </c>
    </row>
    <row r="210" spans="1:8">
      <c r="A210" s="11">
        <v>255021</v>
      </c>
      <c r="B210" s="12" t="s">
        <v>176</v>
      </c>
      <c r="C210" s="13" t="str">
        <f t="shared" si="6"/>
        <v>208</v>
      </c>
      <c r="D210" s="13" t="str">
        <f t="shared" si="7"/>
        <v>20805</v>
      </c>
      <c r="E210" s="13">
        <f>IF(ISNA(VLOOKUP(F210,'2020功能科目'!A:B,2,FALSE)),"",VLOOKUP(F210,'2020功能科目'!A:B,2,FALSE))</f>
        <v>2080505</v>
      </c>
      <c r="F210" s="12" t="s">
        <v>385</v>
      </c>
      <c r="G210" s="14">
        <v>3140319.52</v>
      </c>
      <c r="H210" s="14">
        <v>4029016</v>
      </c>
    </row>
    <row r="211" spans="1:8">
      <c r="A211" s="11">
        <v>255021</v>
      </c>
      <c r="B211" s="12" t="s">
        <v>176</v>
      </c>
      <c r="C211" s="13" t="str">
        <f t="shared" si="6"/>
        <v>208</v>
      </c>
      <c r="D211" s="13" t="str">
        <f t="shared" si="7"/>
        <v>20805</v>
      </c>
      <c r="E211" s="13">
        <f>IF(ISNA(VLOOKUP(F211,'2020功能科目'!A:B,2,FALSE)),"",VLOOKUP(F211,'2020功能科目'!A:B,2,FALSE))</f>
        <v>2080506</v>
      </c>
      <c r="F211" s="12" t="s">
        <v>386</v>
      </c>
      <c r="G211" s="14">
        <v>1569562.88</v>
      </c>
      <c r="H211" s="14">
        <v>2014508</v>
      </c>
    </row>
    <row r="212" spans="1:8">
      <c r="A212" s="11">
        <v>255021</v>
      </c>
      <c r="B212" s="12" t="s">
        <v>176</v>
      </c>
      <c r="C212" s="13" t="str">
        <f t="shared" si="6"/>
        <v>210</v>
      </c>
      <c r="D212" s="13" t="str">
        <f t="shared" si="7"/>
        <v>21011</v>
      </c>
      <c r="E212" s="13">
        <f>IF(ISNA(VLOOKUP(F212,'2020功能科目'!A:B,2,FALSE)),"",VLOOKUP(F212,'2020功能科目'!A:B,2,FALSE))</f>
        <v>2101102</v>
      </c>
      <c r="F212" s="12" t="s">
        <v>388</v>
      </c>
      <c r="G212" s="14">
        <v>3568890.68</v>
      </c>
      <c r="H212" s="14">
        <v>3273575.5</v>
      </c>
    </row>
    <row r="213" spans="1:8">
      <c r="A213" s="11">
        <v>255021</v>
      </c>
      <c r="B213" s="12" t="s">
        <v>176</v>
      </c>
      <c r="C213" s="13" t="str">
        <f t="shared" si="6"/>
        <v>210</v>
      </c>
      <c r="D213" s="13" t="str">
        <f t="shared" si="7"/>
        <v>21011</v>
      </c>
      <c r="E213" s="13">
        <f>IF(ISNA(VLOOKUP(F213,'2020功能科目'!A:B,2,FALSE)),"",VLOOKUP(F213,'2020功能科目'!A:B,2,FALSE))</f>
        <v>2101199</v>
      </c>
      <c r="F213" s="12" t="s">
        <v>389</v>
      </c>
      <c r="G213" s="14">
        <v>270000</v>
      </c>
      <c r="H213" s="14">
        <v>450000</v>
      </c>
    </row>
    <row r="214" spans="1:8">
      <c r="A214" s="11">
        <v>255021</v>
      </c>
      <c r="B214" s="12" t="s">
        <v>176</v>
      </c>
      <c r="C214" s="13" t="str">
        <f t="shared" si="6"/>
        <v>221</v>
      </c>
      <c r="D214" s="13" t="str">
        <f t="shared" si="7"/>
        <v>22102</v>
      </c>
      <c r="E214" s="13">
        <f>IF(ISNA(VLOOKUP(F214,'2020功能科目'!A:B,2,FALSE)),"",VLOOKUP(F214,'2020功能科目'!A:B,2,FALSE))</f>
        <v>2210201</v>
      </c>
      <c r="F214" s="12" t="s">
        <v>390</v>
      </c>
      <c r="G214" s="14">
        <v>4286277</v>
      </c>
      <c r="H214" s="14">
        <v>3969762</v>
      </c>
    </row>
    <row r="215" spans="1:8">
      <c r="A215" s="11">
        <v>255021</v>
      </c>
      <c r="B215" s="12" t="s">
        <v>176</v>
      </c>
      <c r="C215" s="13" t="str">
        <f t="shared" si="6"/>
        <v>221</v>
      </c>
      <c r="D215" s="13" t="str">
        <f t="shared" si="7"/>
        <v>22102</v>
      </c>
      <c r="E215" s="13">
        <f>IF(ISNA(VLOOKUP(F215,'2020功能科目'!A:B,2,FALSE)),"",VLOOKUP(F215,'2020功能科目'!A:B,2,FALSE))</f>
        <v>2210202</v>
      </c>
      <c r="F215" s="12" t="s">
        <v>391</v>
      </c>
      <c r="G215" s="14">
        <v>540640</v>
      </c>
      <c r="H215" s="14">
        <v>545520</v>
      </c>
    </row>
    <row r="216" spans="1:8">
      <c r="A216" s="11">
        <v>255021</v>
      </c>
      <c r="B216" s="12" t="s">
        <v>176</v>
      </c>
      <c r="C216" s="13" t="str">
        <f t="shared" si="6"/>
        <v>221</v>
      </c>
      <c r="D216" s="13" t="str">
        <f t="shared" si="7"/>
        <v>22102</v>
      </c>
      <c r="E216" s="13">
        <f>IF(ISNA(VLOOKUP(F216,'2020功能科目'!A:B,2,FALSE)),"",VLOOKUP(F216,'2020功能科目'!A:B,2,FALSE))</f>
        <v>2210203</v>
      </c>
      <c r="F216" s="12" t="s">
        <v>392</v>
      </c>
      <c r="G216" s="14">
        <v>4290503</v>
      </c>
      <c r="H216" s="14">
        <v>4304412</v>
      </c>
    </row>
    <row r="217" spans="1:8">
      <c r="A217" s="11">
        <v>255022</v>
      </c>
      <c r="B217" s="12" t="s">
        <v>177</v>
      </c>
      <c r="C217" s="13" t="str">
        <f t="shared" si="6"/>
        <v>205</v>
      </c>
      <c r="D217" s="13" t="str">
        <f t="shared" si="7"/>
        <v>20502</v>
      </c>
      <c r="E217" s="13">
        <f>IF(ISNA(VLOOKUP(F217,'2020功能科目'!A:B,2,FALSE)),"",VLOOKUP(F217,'2020功能科目'!A:B,2,FALSE))</f>
        <v>2050203</v>
      </c>
      <c r="F217" s="12" t="s">
        <v>393</v>
      </c>
      <c r="G217" s="14">
        <v>26873070.100000001</v>
      </c>
      <c r="H217" s="14">
        <v>22704196.510000002</v>
      </c>
    </row>
    <row r="218" spans="1:8">
      <c r="A218" s="11">
        <v>255022</v>
      </c>
      <c r="B218" s="12" t="s">
        <v>177</v>
      </c>
      <c r="C218" s="13" t="str">
        <f t="shared" si="6"/>
        <v>205</v>
      </c>
      <c r="D218" s="13" t="str">
        <f t="shared" si="7"/>
        <v>20502</v>
      </c>
      <c r="E218" s="13">
        <f>IF(ISNA(VLOOKUP(F218,'2020功能科目'!A:B,2,FALSE)),"",VLOOKUP(F218,'2020功能科目'!A:B,2,FALSE))</f>
        <v>2050204</v>
      </c>
      <c r="F218" s="12" t="s">
        <v>379</v>
      </c>
      <c r="G218" s="14">
        <v>46564</v>
      </c>
      <c r="H218" s="14">
        <v>51629</v>
      </c>
    </row>
    <row r="219" spans="1:8">
      <c r="A219" s="11">
        <v>255022</v>
      </c>
      <c r="B219" s="12" t="s">
        <v>177</v>
      </c>
      <c r="C219" s="13" t="str">
        <f t="shared" si="6"/>
        <v>205</v>
      </c>
      <c r="D219" s="13" t="str">
        <f t="shared" si="7"/>
        <v>20502</v>
      </c>
      <c r="E219" s="13">
        <f>IF(ISNA(VLOOKUP(F219,'2020功能科目'!A:B,2,FALSE)),"",VLOOKUP(F219,'2020功能科目'!A:B,2,FALSE))</f>
        <v>2050299</v>
      </c>
      <c r="F219" s="12" t="s">
        <v>380</v>
      </c>
      <c r="G219" s="14">
        <v>279.2</v>
      </c>
      <c r="H219" s="14">
        <v>0</v>
      </c>
    </row>
    <row r="220" spans="1:8">
      <c r="A220" s="11">
        <v>255022</v>
      </c>
      <c r="B220" s="12" t="s">
        <v>177</v>
      </c>
      <c r="C220" s="13" t="str">
        <f t="shared" si="6"/>
        <v>205</v>
      </c>
      <c r="D220" s="13" t="str">
        <f t="shared" si="7"/>
        <v>20508</v>
      </c>
      <c r="E220" s="13">
        <f>IF(ISNA(VLOOKUP(F220,'2020功能科目'!A:B,2,FALSE)),"",VLOOKUP(F220,'2020功能科目'!A:B,2,FALSE))</f>
        <v>2050803</v>
      </c>
      <c r="F220" s="12" t="s">
        <v>381</v>
      </c>
      <c r="G220" s="14">
        <v>36800</v>
      </c>
      <c r="H220" s="14">
        <v>73600</v>
      </c>
    </row>
    <row r="221" spans="1:8">
      <c r="A221" s="11">
        <v>255022</v>
      </c>
      <c r="B221" s="12" t="s">
        <v>177</v>
      </c>
      <c r="C221" s="13" t="str">
        <f t="shared" si="6"/>
        <v>205</v>
      </c>
      <c r="D221" s="13" t="str">
        <f t="shared" si="7"/>
        <v>20509</v>
      </c>
      <c r="E221" s="13">
        <f>IF(ISNA(VLOOKUP(F221,'2020功能科目'!A:B,2,FALSE)),"",VLOOKUP(F221,'2020功能科目'!A:B,2,FALSE))</f>
        <v>2050903</v>
      </c>
      <c r="F221" s="12" t="s">
        <v>382</v>
      </c>
      <c r="G221" s="14">
        <v>138743.4</v>
      </c>
      <c r="H221" s="14">
        <v>140000</v>
      </c>
    </row>
    <row r="222" spans="1:8">
      <c r="A222" s="11">
        <v>255022</v>
      </c>
      <c r="B222" s="12" t="s">
        <v>177</v>
      </c>
      <c r="C222" s="13" t="str">
        <f t="shared" si="6"/>
        <v>205</v>
      </c>
      <c r="D222" s="13" t="str">
        <f t="shared" si="7"/>
        <v>20509</v>
      </c>
      <c r="E222" s="13">
        <f>IF(ISNA(VLOOKUP(F222,'2020功能科目'!A:B,2,FALSE)),"",VLOOKUP(F222,'2020功能科目'!A:B,2,FALSE))</f>
        <v>2050904</v>
      </c>
      <c r="F222" s="12" t="s">
        <v>383</v>
      </c>
      <c r="G222" s="14">
        <v>1246675.0900000001</v>
      </c>
      <c r="H222" s="14">
        <v>1261160</v>
      </c>
    </row>
    <row r="223" spans="1:8">
      <c r="A223" s="11">
        <v>255022</v>
      </c>
      <c r="B223" s="12" t="s">
        <v>177</v>
      </c>
      <c r="C223" s="13" t="str">
        <f t="shared" si="6"/>
        <v>208</v>
      </c>
      <c r="D223" s="13" t="str">
        <f t="shared" si="7"/>
        <v>20805</v>
      </c>
      <c r="E223" s="13">
        <f>IF(ISNA(VLOOKUP(F223,'2020功能科目'!A:B,2,FALSE)),"",VLOOKUP(F223,'2020功能科目'!A:B,2,FALSE))</f>
        <v>2080502</v>
      </c>
      <c r="F223" s="12" t="s">
        <v>384</v>
      </c>
      <c r="G223" s="14">
        <v>2701675.56</v>
      </c>
      <c r="H223" s="14">
        <v>2070473.15</v>
      </c>
    </row>
    <row r="224" spans="1:8">
      <c r="A224" s="11">
        <v>255022</v>
      </c>
      <c r="B224" s="12" t="s">
        <v>177</v>
      </c>
      <c r="C224" s="13" t="str">
        <f t="shared" si="6"/>
        <v>208</v>
      </c>
      <c r="D224" s="13" t="str">
        <f t="shared" si="7"/>
        <v>20805</v>
      </c>
      <c r="E224" s="13">
        <f>IF(ISNA(VLOOKUP(F224,'2020功能科目'!A:B,2,FALSE)),"",VLOOKUP(F224,'2020功能科目'!A:B,2,FALSE))</f>
        <v>2080505</v>
      </c>
      <c r="F224" s="12" t="s">
        <v>385</v>
      </c>
      <c r="G224" s="14">
        <v>1964071.04</v>
      </c>
      <c r="H224" s="14">
        <v>2098399.36</v>
      </c>
    </row>
    <row r="225" spans="1:8">
      <c r="A225" s="11">
        <v>255022</v>
      </c>
      <c r="B225" s="12" t="s">
        <v>177</v>
      </c>
      <c r="C225" s="13" t="str">
        <f t="shared" si="6"/>
        <v>208</v>
      </c>
      <c r="D225" s="13" t="str">
        <f t="shared" si="7"/>
        <v>20805</v>
      </c>
      <c r="E225" s="13">
        <f>IF(ISNA(VLOOKUP(F225,'2020功能科目'!A:B,2,FALSE)),"",VLOOKUP(F225,'2020功能科目'!A:B,2,FALSE))</f>
        <v>2080506</v>
      </c>
      <c r="F225" s="12" t="s">
        <v>386</v>
      </c>
      <c r="G225" s="14">
        <v>982035.52</v>
      </c>
      <c r="H225" s="14">
        <v>1049199.68</v>
      </c>
    </row>
    <row r="226" spans="1:8">
      <c r="A226" s="11">
        <v>255022</v>
      </c>
      <c r="B226" s="12" t="s">
        <v>177</v>
      </c>
      <c r="C226" s="13" t="str">
        <f t="shared" si="6"/>
        <v>210</v>
      </c>
      <c r="D226" s="13" t="str">
        <f t="shared" si="7"/>
        <v>21011</v>
      </c>
      <c r="E226" s="13">
        <f>IF(ISNA(VLOOKUP(F226,'2020功能科目'!A:B,2,FALSE)),"",VLOOKUP(F226,'2020功能科目'!A:B,2,FALSE))</f>
        <v>2101102</v>
      </c>
      <c r="F226" s="12" t="s">
        <v>388</v>
      </c>
      <c r="G226" s="14">
        <v>2132507.06</v>
      </c>
      <c r="H226" s="14">
        <v>1704949.48</v>
      </c>
    </row>
    <row r="227" spans="1:8">
      <c r="A227" s="11">
        <v>255022</v>
      </c>
      <c r="B227" s="12" t="s">
        <v>177</v>
      </c>
      <c r="C227" s="13" t="str">
        <f t="shared" si="6"/>
        <v>210</v>
      </c>
      <c r="D227" s="13" t="str">
        <f t="shared" si="7"/>
        <v>21011</v>
      </c>
      <c r="E227" s="13">
        <f>IF(ISNA(VLOOKUP(F227,'2020功能科目'!A:B,2,FALSE)),"",VLOOKUP(F227,'2020功能科目'!A:B,2,FALSE))</f>
        <v>2101199</v>
      </c>
      <c r="F227" s="12" t="s">
        <v>389</v>
      </c>
      <c r="G227" s="14">
        <v>180000</v>
      </c>
      <c r="H227" s="14">
        <v>360000</v>
      </c>
    </row>
    <row r="228" spans="1:8">
      <c r="A228" s="11">
        <v>255022</v>
      </c>
      <c r="B228" s="12" t="s">
        <v>177</v>
      </c>
      <c r="C228" s="13" t="str">
        <f t="shared" si="6"/>
        <v>221</v>
      </c>
      <c r="D228" s="13" t="str">
        <f t="shared" si="7"/>
        <v>22102</v>
      </c>
      <c r="E228" s="13">
        <f>IF(ISNA(VLOOKUP(F228,'2020功能科目'!A:B,2,FALSE)),"",VLOOKUP(F228,'2020功能科目'!A:B,2,FALSE))</f>
        <v>2210201</v>
      </c>
      <c r="F228" s="12" t="s">
        <v>390</v>
      </c>
      <c r="G228" s="14">
        <v>2537027</v>
      </c>
      <c r="H228" s="14">
        <v>2125799.52</v>
      </c>
    </row>
    <row r="229" spans="1:8">
      <c r="A229" s="11">
        <v>255022</v>
      </c>
      <c r="B229" s="12" t="s">
        <v>177</v>
      </c>
      <c r="C229" s="13" t="str">
        <f t="shared" si="6"/>
        <v>221</v>
      </c>
      <c r="D229" s="13" t="str">
        <f t="shared" si="7"/>
        <v>22102</v>
      </c>
      <c r="E229" s="13">
        <f>IF(ISNA(VLOOKUP(F229,'2020功能科目'!A:B,2,FALSE)),"",VLOOKUP(F229,'2020功能科目'!A:B,2,FALSE))</f>
        <v>2210202</v>
      </c>
      <c r="F229" s="12" t="s">
        <v>391</v>
      </c>
      <c r="G229" s="14">
        <v>215560</v>
      </c>
      <c r="H229" s="14">
        <v>217920</v>
      </c>
    </row>
    <row r="230" spans="1:8">
      <c r="A230" s="11">
        <v>255022</v>
      </c>
      <c r="B230" s="12" t="s">
        <v>177</v>
      </c>
      <c r="C230" s="13" t="str">
        <f t="shared" si="6"/>
        <v>221</v>
      </c>
      <c r="D230" s="13" t="str">
        <f t="shared" si="7"/>
        <v>22102</v>
      </c>
      <c r="E230" s="13">
        <f>IF(ISNA(VLOOKUP(F230,'2020功能科目'!A:B,2,FALSE)),"",VLOOKUP(F230,'2020功能科目'!A:B,2,FALSE))</f>
        <v>2210203</v>
      </c>
      <c r="F230" s="12" t="s">
        <v>392</v>
      </c>
      <c r="G230" s="14">
        <v>2383500</v>
      </c>
      <c r="H230" s="14">
        <v>2331084</v>
      </c>
    </row>
    <row r="231" spans="1:8">
      <c r="A231" s="11">
        <v>255025</v>
      </c>
      <c r="B231" s="12" t="s">
        <v>178</v>
      </c>
      <c r="C231" s="13" t="str">
        <f t="shared" si="6"/>
        <v>205</v>
      </c>
      <c r="D231" s="13" t="str">
        <f t="shared" si="7"/>
        <v>20502</v>
      </c>
      <c r="E231" s="13">
        <f>IF(ISNA(VLOOKUP(F231,'2020功能科目'!A:B,2,FALSE)),"",VLOOKUP(F231,'2020功能科目'!A:B,2,FALSE))</f>
        <v>2050204</v>
      </c>
      <c r="F231" s="12" t="s">
        <v>379</v>
      </c>
      <c r="G231" s="14">
        <v>36646298.460000001</v>
      </c>
      <c r="H231" s="14">
        <v>30995657.010000002</v>
      </c>
    </row>
    <row r="232" spans="1:8">
      <c r="A232" s="11">
        <v>255025</v>
      </c>
      <c r="B232" s="12" t="s">
        <v>178</v>
      </c>
      <c r="C232" s="13" t="str">
        <f t="shared" si="6"/>
        <v>205</v>
      </c>
      <c r="D232" s="13" t="str">
        <f t="shared" si="7"/>
        <v>20502</v>
      </c>
      <c r="E232" s="13">
        <f>IF(ISNA(VLOOKUP(F232,'2020功能科目'!A:B,2,FALSE)),"",VLOOKUP(F232,'2020功能科目'!A:B,2,FALSE))</f>
        <v>2050299</v>
      </c>
      <c r="F232" s="12" t="s">
        <v>380</v>
      </c>
      <c r="G232" s="14">
        <v>906.57</v>
      </c>
      <c r="H232" s="14">
        <v>0</v>
      </c>
    </row>
    <row r="233" spans="1:8">
      <c r="A233" s="11">
        <v>255025</v>
      </c>
      <c r="B233" s="12" t="s">
        <v>178</v>
      </c>
      <c r="C233" s="13" t="str">
        <f t="shared" si="6"/>
        <v>205</v>
      </c>
      <c r="D233" s="13" t="str">
        <f t="shared" si="7"/>
        <v>20508</v>
      </c>
      <c r="E233" s="13">
        <f>IF(ISNA(VLOOKUP(F233,'2020功能科目'!A:B,2,FALSE)),"",VLOOKUP(F233,'2020功能科目'!A:B,2,FALSE))</f>
        <v>2050803</v>
      </c>
      <c r="F233" s="12" t="s">
        <v>381</v>
      </c>
      <c r="G233" s="14">
        <v>46800</v>
      </c>
      <c r="H233" s="14">
        <v>93600</v>
      </c>
    </row>
    <row r="234" spans="1:8">
      <c r="A234" s="11">
        <v>255025</v>
      </c>
      <c r="B234" s="12" t="s">
        <v>178</v>
      </c>
      <c r="C234" s="13" t="str">
        <f t="shared" si="6"/>
        <v>205</v>
      </c>
      <c r="D234" s="13" t="str">
        <f t="shared" si="7"/>
        <v>20509</v>
      </c>
      <c r="E234" s="13">
        <f>IF(ISNA(VLOOKUP(F234,'2020功能科目'!A:B,2,FALSE)),"",VLOOKUP(F234,'2020功能科目'!A:B,2,FALSE))</f>
        <v>2050903</v>
      </c>
      <c r="F234" s="12" t="s">
        <v>382</v>
      </c>
      <c r="G234" s="14">
        <v>1731184.04</v>
      </c>
      <c r="H234" s="14">
        <v>1750000</v>
      </c>
    </row>
    <row r="235" spans="1:8">
      <c r="A235" s="11">
        <v>255025</v>
      </c>
      <c r="B235" s="12" t="s">
        <v>178</v>
      </c>
      <c r="C235" s="13" t="str">
        <f t="shared" si="6"/>
        <v>205</v>
      </c>
      <c r="D235" s="13" t="str">
        <f t="shared" si="7"/>
        <v>20509</v>
      </c>
      <c r="E235" s="13">
        <f>IF(ISNA(VLOOKUP(F235,'2020功能科目'!A:B,2,FALSE)),"",VLOOKUP(F235,'2020功能科目'!A:B,2,FALSE))</f>
        <v>2050904</v>
      </c>
      <c r="F235" s="12" t="s">
        <v>383</v>
      </c>
      <c r="G235" s="14">
        <v>1502869</v>
      </c>
      <c r="H235" s="14">
        <v>1503824</v>
      </c>
    </row>
    <row r="236" spans="1:8">
      <c r="A236" s="11">
        <v>255025</v>
      </c>
      <c r="B236" s="12" t="s">
        <v>178</v>
      </c>
      <c r="C236" s="13" t="str">
        <f t="shared" si="6"/>
        <v>208</v>
      </c>
      <c r="D236" s="13" t="str">
        <f t="shared" si="7"/>
        <v>20805</v>
      </c>
      <c r="E236" s="13">
        <f>IF(ISNA(VLOOKUP(F236,'2020功能科目'!A:B,2,FALSE)),"",VLOOKUP(F236,'2020功能科目'!A:B,2,FALSE))</f>
        <v>2080502</v>
      </c>
      <c r="F236" s="12" t="s">
        <v>384</v>
      </c>
      <c r="G236" s="14">
        <v>1725654.6</v>
      </c>
      <c r="H236" s="14">
        <v>1506419.4</v>
      </c>
    </row>
    <row r="237" spans="1:8">
      <c r="A237" s="11">
        <v>255025</v>
      </c>
      <c r="B237" s="12" t="s">
        <v>178</v>
      </c>
      <c r="C237" s="13" t="str">
        <f t="shared" si="6"/>
        <v>208</v>
      </c>
      <c r="D237" s="13" t="str">
        <f t="shared" si="7"/>
        <v>20805</v>
      </c>
      <c r="E237" s="13">
        <f>IF(ISNA(VLOOKUP(F237,'2020功能科目'!A:B,2,FALSE)),"",VLOOKUP(F237,'2020功能科目'!A:B,2,FALSE))</f>
        <v>2080505</v>
      </c>
      <c r="F237" s="12" t="s">
        <v>385</v>
      </c>
      <c r="G237" s="14">
        <v>3126033.6</v>
      </c>
      <c r="H237" s="14">
        <v>3076033.6</v>
      </c>
    </row>
    <row r="238" spans="1:8">
      <c r="A238" s="11">
        <v>255025</v>
      </c>
      <c r="B238" s="12" t="s">
        <v>178</v>
      </c>
      <c r="C238" s="13" t="str">
        <f t="shared" si="6"/>
        <v>208</v>
      </c>
      <c r="D238" s="13" t="str">
        <f t="shared" si="7"/>
        <v>20805</v>
      </c>
      <c r="E238" s="13">
        <f>IF(ISNA(VLOOKUP(F238,'2020功能科目'!A:B,2,FALSE)),"",VLOOKUP(F238,'2020功能科目'!A:B,2,FALSE))</f>
        <v>2080506</v>
      </c>
      <c r="F238" s="12" t="s">
        <v>386</v>
      </c>
      <c r="G238" s="14">
        <v>1563016.8</v>
      </c>
      <c r="H238" s="14">
        <v>1538016.8</v>
      </c>
    </row>
    <row r="239" spans="1:8">
      <c r="A239" s="11">
        <v>255025</v>
      </c>
      <c r="B239" s="12" t="s">
        <v>178</v>
      </c>
      <c r="C239" s="13" t="str">
        <f t="shared" si="6"/>
        <v>210</v>
      </c>
      <c r="D239" s="13" t="str">
        <f t="shared" si="7"/>
        <v>21011</v>
      </c>
      <c r="E239" s="13">
        <f>IF(ISNA(VLOOKUP(F239,'2020功能科目'!A:B,2,FALSE)),"",VLOOKUP(F239,'2020功能科目'!A:B,2,FALSE))</f>
        <v>2101102</v>
      </c>
      <c r="F239" s="12" t="s">
        <v>388</v>
      </c>
      <c r="G239" s="14">
        <v>2649277.2999999998</v>
      </c>
      <c r="H239" s="14">
        <v>2499277.2999999998</v>
      </c>
    </row>
    <row r="240" spans="1:8">
      <c r="A240" s="11">
        <v>255025</v>
      </c>
      <c r="B240" s="12" t="s">
        <v>178</v>
      </c>
      <c r="C240" s="13" t="str">
        <f t="shared" si="6"/>
        <v>210</v>
      </c>
      <c r="D240" s="13" t="str">
        <f t="shared" si="7"/>
        <v>21011</v>
      </c>
      <c r="E240" s="13">
        <f>IF(ISNA(VLOOKUP(F240,'2020功能科目'!A:B,2,FALSE)),"",VLOOKUP(F240,'2020功能科目'!A:B,2,FALSE))</f>
        <v>2101199</v>
      </c>
      <c r="F240" s="12" t="s">
        <v>389</v>
      </c>
      <c r="G240" s="14">
        <v>180000</v>
      </c>
      <c r="H240" s="14">
        <v>180000</v>
      </c>
    </row>
    <row r="241" spans="1:8">
      <c r="A241" s="11">
        <v>255025</v>
      </c>
      <c r="B241" s="12" t="s">
        <v>178</v>
      </c>
      <c r="C241" s="13" t="str">
        <f t="shared" si="6"/>
        <v>221</v>
      </c>
      <c r="D241" s="13" t="str">
        <f t="shared" si="7"/>
        <v>22102</v>
      </c>
      <c r="E241" s="13">
        <f>IF(ISNA(VLOOKUP(F241,'2020功能科目'!A:B,2,FALSE)),"",VLOOKUP(F241,'2020功能科目'!A:B,2,FALSE))</f>
        <v>2210201</v>
      </c>
      <c r="F241" s="12" t="s">
        <v>390</v>
      </c>
      <c r="G241" s="14">
        <v>2983803</v>
      </c>
      <c r="H241" s="14">
        <v>3009025.2</v>
      </c>
    </row>
    <row r="242" spans="1:8">
      <c r="A242" s="11">
        <v>255025</v>
      </c>
      <c r="B242" s="12" t="s">
        <v>178</v>
      </c>
      <c r="C242" s="13" t="str">
        <f t="shared" si="6"/>
        <v>221</v>
      </c>
      <c r="D242" s="13" t="str">
        <f t="shared" si="7"/>
        <v>22102</v>
      </c>
      <c r="E242" s="13">
        <f>IF(ISNA(VLOOKUP(F242,'2020功能科目'!A:B,2,FALSE)),"",VLOOKUP(F242,'2020功能科目'!A:B,2,FALSE))</f>
        <v>2210202</v>
      </c>
      <c r="F242" s="12" t="s">
        <v>391</v>
      </c>
      <c r="G242" s="14">
        <v>215880</v>
      </c>
      <c r="H242" s="14">
        <v>216120</v>
      </c>
    </row>
    <row r="243" spans="1:8">
      <c r="A243" s="11">
        <v>255025</v>
      </c>
      <c r="B243" s="12" t="s">
        <v>178</v>
      </c>
      <c r="C243" s="13" t="str">
        <f t="shared" si="6"/>
        <v>221</v>
      </c>
      <c r="D243" s="13" t="str">
        <f t="shared" si="7"/>
        <v>22102</v>
      </c>
      <c r="E243" s="13">
        <f>IF(ISNA(VLOOKUP(F243,'2020功能科目'!A:B,2,FALSE)),"",VLOOKUP(F243,'2020功能科目'!A:B,2,FALSE))</f>
        <v>2210203</v>
      </c>
      <c r="F243" s="12" t="s">
        <v>392</v>
      </c>
      <c r="G243" s="14">
        <v>3435147</v>
      </c>
      <c r="H243" s="14">
        <v>3156648</v>
      </c>
    </row>
    <row r="244" spans="1:8">
      <c r="A244" s="11">
        <v>255026</v>
      </c>
      <c r="B244" s="12" t="s">
        <v>179</v>
      </c>
      <c r="C244" s="13" t="str">
        <f t="shared" si="6"/>
        <v>205</v>
      </c>
      <c r="D244" s="13" t="str">
        <f t="shared" si="7"/>
        <v>20502</v>
      </c>
      <c r="E244" s="13">
        <f>IF(ISNA(VLOOKUP(F244,'2020功能科目'!A:B,2,FALSE)),"",VLOOKUP(F244,'2020功能科目'!A:B,2,FALSE))</f>
        <v>2050203</v>
      </c>
      <c r="F244" s="12" t="s">
        <v>393</v>
      </c>
      <c r="G244" s="14">
        <v>63505289.390000001</v>
      </c>
      <c r="H244" s="14">
        <v>52258547.189999998</v>
      </c>
    </row>
    <row r="245" spans="1:8">
      <c r="A245" s="11">
        <v>255026</v>
      </c>
      <c r="B245" s="12" t="s">
        <v>179</v>
      </c>
      <c r="C245" s="13" t="str">
        <f t="shared" si="6"/>
        <v>205</v>
      </c>
      <c r="D245" s="13" t="str">
        <f t="shared" si="7"/>
        <v>20502</v>
      </c>
      <c r="E245" s="13">
        <f>IF(ISNA(VLOOKUP(F245,'2020功能科目'!A:B,2,FALSE)),"",VLOOKUP(F245,'2020功能科目'!A:B,2,FALSE))</f>
        <v>2050299</v>
      </c>
      <c r="F245" s="12" t="s">
        <v>380</v>
      </c>
      <c r="G245" s="14">
        <v>1598.65</v>
      </c>
      <c r="H245" s="14">
        <v>0</v>
      </c>
    </row>
    <row r="246" spans="1:8">
      <c r="A246" s="11">
        <v>255026</v>
      </c>
      <c r="B246" s="12" t="s">
        <v>179</v>
      </c>
      <c r="C246" s="13" t="str">
        <f t="shared" si="6"/>
        <v>205</v>
      </c>
      <c r="D246" s="13" t="str">
        <f t="shared" si="7"/>
        <v>20508</v>
      </c>
      <c r="E246" s="13">
        <f>IF(ISNA(VLOOKUP(F246,'2020功能科目'!A:B,2,FALSE)),"",VLOOKUP(F246,'2020功能科目'!A:B,2,FALSE))</f>
        <v>2050803</v>
      </c>
      <c r="F246" s="12" t="s">
        <v>381</v>
      </c>
      <c r="G246" s="14">
        <v>62000</v>
      </c>
      <c r="H246" s="14">
        <v>157600</v>
      </c>
    </row>
    <row r="247" spans="1:8">
      <c r="A247" s="11">
        <v>255026</v>
      </c>
      <c r="B247" s="12" t="s">
        <v>179</v>
      </c>
      <c r="C247" s="13" t="str">
        <f t="shared" si="6"/>
        <v>205</v>
      </c>
      <c r="D247" s="13" t="str">
        <f t="shared" si="7"/>
        <v>20509</v>
      </c>
      <c r="E247" s="13">
        <f>IF(ISNA(VLOOKUP(F247,'2020功能科目'!A:B,2,FALSE)),"",VLOOKUP(F247,'2020功能科目'!A:B,2,FALSE))</f>
        <v>2050903</v>
      </c>
      <c r="F247" s="12" t="s">
        <v>382</v>
      </c>
      <c r="G247" s="14">
        <v>111811.27</v>
      </c>
      <c r="H247" s="14">
        <v>112000</v>
      </c>
    </row>
    <row r="248" spans="1:8">
      <c r="A248" s="11">
        <v>255026</v>
      </c>
      <c r="B248" s="12" t="s">
        <v>179</v>
      </c>
      <c r="C248" s="13" t="str">
        <f t="shared" si="6"/>
        <v>205</v>
      </c>
      <c r="D248" s="13" t="str">
        <f t="shared" si="7"/>
        <v>20509</v>
      </c>
      <c r="E248" s="13">
        <f>IF(ISNA(VLOOKUP(F248,'2020功能科目'!A:B,2,FALSE)),"",VLOOKUP(F248,'2020功能科目'!A:B,2,FALSE))</f>
        <v>2050904</v>
      </c>
      <c r="F248" s="12" t="s">
        <v>383</v>
      </c>
      <c r="G248" s="14">
        <v>1673132</v>
      </c>
      <c r="H248" s="14">
        <v>1701080</v>
      </c>
    </row>
    <row r="249" spans="1:8">
      <c r="A249" s="11">
        <v>255026</v>
      </c>
      <c r="B249" s="12" t="s">
        <v>179</v>
      </c>
      <c r="C249" s="13" t="str">
        <f t="shared" si="6"/>
        <v>208</v>
      </c>
      <c r="D249" s="13" t="str">
        <f t="shared" si="7"/>
        <v>20805</v>
      </c>
      <c r="E249" s="13">
        <f>IF(ISNA(VLOOKUP(F249,'2020功能科目'!A:B,2,FALSE)),"",VLOOKUP(F249,'2020功能科目'!A:B,2,FALSE))</f>
        <v>2080502</v>
      </c>
      <c r="F249" s="12" t="s">
        <v>384</v>
      </c>
      <c r="G249" s="14">
        <v>4972984.6500000004</v>
      </c>
      <c r="H249" s="14">
        <v>3343484.95</v>
      </c>
    </row>
    <row r="250" spans="1:8">
      <c r="A250" s="11">
        <v>255026</v>
      </c>
      <c r="B250" s="12" t="s">
        <v>179</v>
      </c>
      <c r="C250" s="13" t="str">
        <f t="shared" si="6"/>
        <v>208</v>
      </c>
      <c r="D250" s="13" t="str">
        <f t="shared" si="7"/>
        <v>20805</v>
      </c>
      <c r="E250" s="13">
        <f>IF(ISNA(VLOOKUP(F250,'2020功能科目'!A:B,2,FALSE)),"",VLOOKUP(F250,'2020功能科目'!A:B,2,FALSE))</f>
        <v>2080505</v>
      </c>
      <c r="F250" s="12" t="s">
        <v>385</v>
      </c>
      <c r="G250" s="14">
        <v>4828944.4800000004</v>
      </c>
      <c r="H250" s="14">
        <v>5149790.41</v>
      </c>
    </row>
    <row r="251" spans="1:8">
      <c r="A251" s="11">
        <v>255026</v>
      </c>
      <c r="B251" s="12" t="s">
        <v>179</v>
      </c>
      <c r="C251" s="13" t="str">
        <f t="shared" si="6"/>
        <v>208</v>
      </c>
      <c r="D251" s="13" t="str">
        <f t="shared" si="7"/>
        <v>20805</v>
      </c>
      <c r="E251" s="13">
        <f>IF(ISNA(VLOOKUP(F251,'2020功能科目'!A:B,2,FALSE)),"",VLOOKUP(F251,'2020功能科目'!A:B,2,FALSE))</f>
        <v>2080506</v>
      </c>
      <c r="F251" s="12" t="s">
        <v>386</v>
      </c>
      <c r="G251" s="14">
        <v>2414472.2400000002</v>
      </c>
      <c r="H251" s="14">
        <v>2574895.21</v>
      </c>
    </row>
    <row r="252" spans="1:8">
      <c r="A252" s="11">
        <v>255026</v>
      </c>
      <c r="B252" s="12" t="s">
        <v>179</v>
      </c>
      <c r="C252" s="13" t="str">
        <f t="shared" si="6"/>
        <v>210</v>
      </c>
      <c r="D252" s="13" t="str">
        <f t="shared" si="7"/>
        <v>21011</v>
      </c>
      <c r="E252" s="13">
        <f>IF(ISNA(VLOOKUP(F252,'2020功能科目'!A:B,2,FALSE)),"",VLOOKUP(F252,'2020功能科目'!A:B,2,FALSE))</f>
        <v>2101102</v>
      </c>
      <c r="F252" s="12" t="s">
        <v>388</v>
      </c>
      <c r="G252" s="14">
        <v>4899709.5999999996</v>
      </c>
      <c r="H252" s="14">
        <v>4184204.71</v>
      </c>
    </row>
    <row r="253" spans="1:8">
      <c r="A253" s="11">
        <v>255026</v>
      </c>
      <c r="B253" s="12" t="s">
        <v>179</v>
      </c>
      <c r="C253" s="13" t="str">
        <f t="shared" si="6"/>
        <v>210</v>
      </c>
      <c r="D253" s="13" t="str">
        <f t="shared" si="7"/>
        <v>21011</v>
      </c>
      <c r="E253" s="13">
        <f>IF(ISNA(VLOOKUP(F253,'2020功能科目'!A:B,2,FALSE)),"",VLOOKUP(F253,'2020功能科目'!A:B,2,FALSE))</f>
        <v>2101199</v>
      </c>
      <c r="F253" s="12" t="s">
        <v>389</v>
      </c>
      <c r="G253" s="14">
        <v>450000</v>
      </c>
      <c r="H253" s="14">
        <v>450000</v>
      </c>
    </row>
    <row r="254" spans="1:8">
      <c r="A254" s="11">
        <v>255026</v>
      </c>
      <c r="B254" s="12" t="s">
        <v>179</v>
      </c>
      <c r="C254" s="13" t="str">
        <f t="shared" si="6"/>
        <v>221</v>
      </c>
      <c r="D254" s="13" t="str">
        <f t="shared" si="7"/>
        <v>22102</v>
      </c>
      <c r="E254" s="13">
        <f>IF(ISNA(VLOOKUP(F254,'2020功能科目'!A:B,2,FALSE)),"",VLOOKUP(F254,'2020功能科目'!A:B,2,FALSE))</f>
        <v>2210201</v>
      </c>
      <c r="F254" s="12" t="s">
        <v>390</v>
      </c>
      <c r="G254" s="14">
        <v>5230770</v>
      </c>
      <c r="H254" s="14">
        <v>5044342.8099999996</v>
      </c>
    </row>
    <row r="255" spans="1:8">
      <c r="A255" s="11">
        <v>255026</v>
      </c>
      <c r="B255" s="12" t="s">
        <v>179</v>
      </c>
      <c r="C255" s="13" t="str">
        <f t="shared" si="6"/>
        <v>221</v>
      </c>
      <c r="D255" s="13" t="str">
        <f t="shared" si="7"/>
        <v>22102</v>
      </c>
      <c r="E255" s="13">
        <f>IF(ISNA(VLOOKUP(F255,'2020功能科目'!A:B,2,FALSE)),"",VLOOKUP(F255,'2020功能科目'!A:B,2,FALSE))</f>
        <v>2210202</v>
      </c>
      <c r="F255" s="12" t="s">
        <v>391</v>
      </c>
      <c r="G255" s="14">
        <v>419620</v>
      </c>
      <c r="H255" s="14">
        <v>415920</v>
      </c>
    </row>
    <row r="256" spans="1:8">
      <c r="A256" s="11">
        <v>255026</v>
      </c>
      <c r="B256" s="12" t="s">
        <v>179</v>
      </c>
      <c r="C256" s="13" t="str">
        <f t="shared" si="6"/>
        <v>221</v>
      </c>
      <c r="D256" s="13" t="str">
        <f t="shared" si="7"/>
        <v>22102</v>
      </c>
      <c r="E256" s="13">
        <f>IF(ISNA(VLOOKUP(F256,'2020功能科目'!A:B,2,FALSE)),"",VLOOKUP(F256,'2020功能科目'!A:B,2,FALSE))</f>
        <v>2210203</v>
      </c>
      <c r="F256" s="12" t="s">
        <v>392</v>
      </c>
      <c r="G256" s="14">
        <v>5290039</v>
      </c>
      <c r="H256" s="14">
        <v>5308428</v>
      </c>
    </row>
    <row r="257" spans="1:8">
      <c r="A257" s="11">
        <v>255027</v>
      </c>
      <c r="B257" s="12" t="s">
        <v>180</v>
      </c>
      <c r="C257" s="13" t="str">
        <f t="shared" si="6"/>
        <v>205</v>
      </c>
      <c r="D257" s="13" t="str">
        <f t="shared" si="7"/>
        <v>20502</v>
      </c>
      <c r="E257" s="13">
        <f>IF(ISNA(VLOOKUP(F257,'2020功能科目'!A:B,2,FALSE)),"",VLOOKUP(F257,'2020功能科目'!A:B,2,FALSE))</f>
        <v>2050203</v>
      </c>
      <c r="F257" s="12" t="s">
        <v>393</v>
      </c>
      <c r="G257" s="14">
        <v>82828732.140000001</v>
      </c>
      <c r="H257" s="14">
        <v>69059340.689999998</v>
      </c>
    </row>
    <row r="258" spans="1:8">
      <c r="A258" s="11">
        <v>255027</v>
      </c>
      <c r="B258" s="12" t="s">
        <v>180</v>
      </c>
      <c r="C258" s="13" t="str">
        <f t="shared" si="6"/>
        <v>205</v>
      </c>
      <c r="D258" s="13" t="str">
        <f t="shared" si="7"/>
        <v>20502</v>
      </c>
      <c r="E258" s="13">
        <f>IF(ISNA(VLOOKUP(F258,'2020功能科目'!A:B,2,FALSE)),"",VLOOKUP(F258,'2020功能科目'!A:B,2,FALSE))</f>
        <v>2050299</v>
      </c>
      <c r="F258" s="12" t="s">
        <v>380</v>
      </c>
      <c r="G258" s="14">
        <v>223880.7</v>
      </c>
      <c r="H258" s="14">
        <v>240240.41</v>
      </c>
    </row>
    <row r="259" spans="1:8">
      <c r="A259" s="11">
        <v>255027</v>
      </c>
      <c r="B259" s="12" t="s">
        <v>180</v>
      </c>
      <c r="C259" s="13" t="str">
        <f t="shared" ref="C259:C322" si="8">LEFT(D259,3)</f>
        <v>205</v>
      </c>
      <c r="D259" s="13" t="str">
        <f t="shared" ref="D259:D322" si="9">LEFT(E259,5)</f>
        <v>20508</v>
      </c>
      <c r="E259" s="13">
        <f>IF(ISNA(VLOOKUP(F259,'2020功能科目'!A:B,2,FALSE)),"",VLOOKUP(F259,'2020功能科目'!A:B,2,FALSE))</f>
        <v>2050803</v>
      </c>
      <c r="F259" s="12" t="s">
        <v>381</v>
      </c>
      <c r="G259" s="14">
        <v>100699</v>
      </c>
      <c r="H259" s="14">
        <v>206400</v>
      </c>
    </row>
    <row r="260" spans="1:8">
      <c r="A260" s="11">
        <v>255027</v>
      </c>
      <c r="B260" s="12" t="s">
        <v>180</v>
      </c>
      <c r="C260" s="13" t="str">
        <f t="shared" si="8"/>
        <v>205</v>
      </c>
      <c r="D260" s="13" t="str">
        <f t="shared" si="9"/>
        <v>20509</v>
      </c>
      <c r="E260" s="13">
        <f>IF(ISNA(VLOOKUP(F260,'2020功能科目'!A:B,2,FALSE)),"",VLOOKUP(F260,'2020功能科目'!A:B,2,FALSE))</f>
        <v>2050903</v>
      </c>
      <c r="F260" s="12" t="s">
        <v>382</v>
      </c>
      <c r="G260" s="14">
        <v>671984.81</v>
      </c>
      <c r="H260" s="14">
        <v>672000</v>
      </c>
    </row>
    <row r="261" spans="1:8">
      <c r="A261" s="11">
        <v>255027</v>
      </c>
      <c r="B261" s="12" t="s">
        <v>180</v>
      </c>
      <c r="C261" s="13" t="str">
        <f t="shared" si="8"/>
        <v>205</v>
      </c>
      <c r="D261" s="13" t="str">
        <f t="shared" si="9"/>
        <v>20509</v>
      </c>
      <c r="E261" s="13">
        <f>IF(ISNA(VLOOKUP(F261,'2020功能科目'!A:B,2,FALSE)),"",VLOOKUP(F261,'2020功能科目'!A:B,2,FALSE))</f>
        <v>2050904</v>
      </c>
      <c r="F261" s="12" t="s">
        <v>383</v>
      </c>
      <c r="G261" s="14">
        <v>2183054.58</v>
      </c>
      <c r="H261" s="14">
        <v>2186220</v>
      </c>
    </row>
    <row r="262" spans="1:8">
      <c r="A262" s="11">
        <v>255027</v>
      </c>
      <c r="B262" s="12" t="s">
        <v>180</v>
      </c>
      <c r="C262" s="13" t="str">
        <f t="shared" si="8"/>
        <v>208</v>
      </c>
      <c r="D262" s="13" t="str">
        <f t="shared" si="9"/>
        <v>20805</v>
      </c>
      <c r="E262" s="13">
        <f>IF(ISNA(VLOOKUP(F262,'2020功能科目'!A:B,2,FALSE)),"",VLOOKUP(F262,'2020功能科目'!A:B,2,FALSE))</f>
        <v>2080502</v>
      </c>
      <c r="F262" s="12" t="s">
        <v>384</v>
      </c>
      <c r="G262" s="14">
        <v>6750180.9199999999</v>
      </c>
      <c r="H262" s="14">
        <v>5371769.2999999998</v>
      </c>
    </row>
    <row r="263" spans="1:8">
      <c r="A263" s="11">
        <v>255027</v>
      </c>
      <c r="B263" s="12" t="s">
        <v>180</v>
      </c>
      <c r="C263" s="13" t="str">
        <f t="shared" si="8"/>
        <v>208</v>
      </c>
      <c r="D263" s="13" t="str">
        <f t="shared" si="9"/>
        <v>20805</v>
      </c>
      <c r="E263" s="13">
        <f>IF(ISNA(VLOOKUP(F263,'2020功能科目'!A:B,2,FALSE)),"",VLOOKUP(F263,'2020功能科目'!A:B,2,FALSE))</f>
        <v>2080505</v>
      </c>
      <c r="F263" s="12" t="s">
        <v>385</v>
      </c>
      <c r="G263" s="14">
        <v>6218602.6399999997</v>
      </c>
      <c r="H263" s="14">
        <v>6702349.1200000001</v>
      </c>
    </row>
    <row r="264" spans="1:8">
      <c r="A264" s="11">
        <v>255027</v>
      </c>
      <c r="B264" s="12" t="s">
        <v>180</v>
      </c>
      <c r="C264" s="13" t="str">
        <f t="shared" si="8"/>
        <v>208</v>
      </c>
      <c r="D264" s="13" t="str">
        <f t="shared" si="9"/>
        <v>20805</v>
      </c>
      <c r="E264" s="13">
        <f>IF(ISNA(VLOOKUP(F264,'2020功能科目'!A:B,2,FALSE)),"",VLOOKUP(F264,'2020功能科目'!A:B,2,FALSE))</f>
        <v>2080506</v>
      </c>
      <c r="F264" s="12" t="s">
        <v>386</v>
      </c>
      <c r="G264" s="14">
        <v>3109301.32</v>
      </c>
      <c r="H264" s="14">
        <v>3351174.56</v>
      </c>
    </row>
    <row r="265" spans="1:8">
      <c r="A265" s="11">
        <v>255027</v>
      </c>
      <c r="B265" s="12" t="s">
        <v>180</v>
      </c>
      <c r="C265" s="13" t="str">
        <f t="shared" si="8"/>
        <v>210</v>
      </c>
      <c r="D265" s="13" t="str">
        <f t="shared" si="9"/>
        <v>21011</v>
      </c>
      <c r="E265" s="13">
        <f>IF(ISNA(VLOOKUP(F265,'2020功能科目'!A:B,2,FALSE)),"",VLOOKUP(F265,'2020功能科目'!A:B,2,FALSE))</f>
        <v>2101102</v>
      </c>
      <c r="F265" s="12" t="s">
        <v>388</v>
      </c>
      <c r="G265" s="14">
        <v>6403311.8499999996</v>
      </c>
      <c r="H265" s="14">
        <v>5445658.6600000001</v>
      </c>
    </row>
    <row r="266" spans="1:8">
      <c r="A266" s="11">
        <v>255027</v>
      </c>
      <c r="B266" s="12" t="s">
        <v>180</v>
      </c>
      <c r="C266" s="13" t="str">
        <f t="shared" si="8"/>
        <v>210</v>
      </c>
      <c r="D266" s="13" t="str">
        <f t="shared" si="9"/>
        <v>21011</v>
      </c>
      <c r="E266" s="13">
        <f>IF(ISNA(VLOOKUP(F266,'2020功能科目'!A:B,2,FALSE)),"",VLOOKUP(F266,'2020功能科目'!A:B,2,FALSE))</f>
        <v>2101199</v>
      </c>
      <c r="F266" s="12" t="s">
        <v>389</v>
      </c>
      <c r="G266" s="14">
        <v>540000</v>
      </c>
      <c r="H266" s="14">
        <v>630000</v>
      </c>
    </row>
    <row r="267" spans="1:8">
      <c r="A267" s="11">
        <v>255027</v>
      </c>
      <c r="B267" s="12" t="s">
        <v>180</v>
      </c>
      <c r="C267" s="13" t="str">
        <f t="shared" si="8"/>
        <v>221</v>
      </c>
      <c r="D267" s="13" t="str">
        <f t="shared" si="9"/>
        <v>22102</v>
      </c>
      <c r="E267" s="13">
        <f>IF(ISNA(VLOOKUP(F267,'2020功能科目'!A:B,2,FALSE)),"",VLOOKUP(F267,'2020功能科目'!A:B,2,FALSE))</f>
        <v>2210201</v>
      </c>
      <c r="F267" s="12" t="s">
        <v>390</v>
      </c>
      <c r="G267" s="14">
        <v>7730727</v>
      </c>
      <c r="H267" s="14">
        <v>6574761.8399999999</v>
      </c>
    </row>
    <row r="268" spans="1:8">
      <c r="A268" s="11">
        <v>255027</v>
      </c>
      <c r="B268" s="12" t="s">
        <v>180</v>
      </c>
      <c r="C268" s="13" t="str">
        <f t="shared" si="8"/>
        <v>221</v>
      </c>
      <c r="D268" s="13" t="str">
        <f t="shared" si="9"/>
        <v>22102</v>
      </c>
      <c r="E268" s="13">
        <f>IF(ISNA(VLOOKUP(F268,'2020功能科目'!A:B,2,FALSE)),"",VLOOKUP(F268,'2020功能科目'!A:B,2,FALSE))</f>
        <v>2210202</v>
      </c>
      <c r="F268" s="12" t="s">
        <v>391</v>
      </c>
      <c r="G268" s="14">
        <v>628990</v>
      </c>
      <c r="H268" s="14">
        <v>633600</v>
      </c>
    </row>
    <row r="269" spans="1:8">
      <c r="A269" s="11">
        <v>255027</v>
      </c>
      <c r="B269" s="12" t="s">
        <v>180</v>
      </c>
      <c r="C269" s="13" t="str">
        <f t="shared" si="8"/>
        <v>221</v>
      </c>
      <c r="D269" s="13" t="str">
        <f t="shared" si="9"/>
        <v>22102</v>
      </c>
      <c r="E269" s="13">
        <f>IF(ISNA(VLOOKUP(F269,'2020功能科目'!A:B,2,FALSE)),"",VLOOKUP(F269,'2020功能科目'!A:B,2,FALSE))</f>
        <v>2210203</v>
      </c>
      <c r="F269" s="12" t="s">
        <v>392</v>
      </c>
      <c r="G269" s="14">
        <v>7558922</v>
      </c>
      <c r="H269" s="14">
        <v>7484604</v>
      </c>
    </row>
    <row r="270" spans="1:8">
      <c r="A270" s="11">
        <v>255028</v>
      </c>
      <c r="B270" s="12" t="s">
        <v>181</v>
      </c>
      <c r="C270" s="13" t="str">
        <f t="shared" si="8"/>
        <v>205</v>
      </c>
      <c r="D270" s="13" t="str">
        <f t="shared" si="9"/>
        <v>20502</v>
      </c>
      <c r="E270" s="13">
        <f>IF(ISNA(VLOOKUP(F270,'2020功能科目'!A:B,2,FALSE)),"",VLOOKUP(F270,'2020功能科目'!A:B,2,FALSE))</f>
        <v>2050203</v>
      </c>
      <c r="F270" s="12" t="s">
        <v>393</v>
      </c>
      <c r="G270" s="14">
        <v>26104529.170000002</v>
      </c>
      <c r="H270" s="14">
        <v>14296806.25</v>
      </c>
    </row>
    <row r="271" spans="1:8">
      <c r="A271" s="11">
        <v>255028</v>
      </c>
      <c r="B271" s="12" t="s">
        <v>181</v>
      </c>
      <c r="C271" s="13" t="str">
        <f t="shared" si="8"/>
        <v>205</v>
      </c>
      <c r="D271" s="13" t="str">
        <f t="shared" si="9"/>
        <v>20502</v>
      </c>
      <c r="E271" s="13">
        <f>IF(ISNA(VLOOKUP(F271,'2020功能科目'!A:B,2,FALSE)),"",VLOOKUP(F271,'2020功能科目'!A:B,2,FALSE))</f>
        <v>2050204</v>
      </c>
      <c r="F271" s="12" t="s">
        <v>379</v>
      </c>
      <c r="G271" s="14">
        <v>27222.3</v>
      </c>
      <c r="H271" s="14">
        <v>250000</v>
      </c>
    </row>
    <row r="272" spans="1:8">
      <c r="A272" s="11">
        <v>255028</v>
      </c>
      <c r="B272" s="12" t="s">
        <v>181</v>
      </c>
      <c r="C272" s="13" t="str">
        <f t="shared" si="8"/>
        <v>205</v>
      </c>
      <c r="D272" s="13" t="str">
        <f t="shared" si="9"/>
        <v>20502</v>
      </c>
      <c r="E272" s="13">
        <f>IF(ISNA(VLOOKUP(F272,'2020功能科目'!A:B,2,FALSE)),"",VLOOKUP(F272,'2020功能科目'!A:B,2,FALSE))</f>
        <v>2050299</v>
      </c>
      <c r="F272" s="12" t="s">
        <v>380</v>
      </c>
      <c r="G272" s="14">
        <v>489851.15</v>
      </c>
      <c r="H272" s="14">
        <v>489800</v>
      </c>
    </row>
    <row r="273" spans="1:8">
      <c r="A273" s="11">
        <v>255028</v>
      </c>
      <c r="B273" s="12" t="s">
        <v>181</v>
      </c>
      <c r="C273" s="13" t="str">
        <f t="shared" si="8"/>
        <v>205</v>
      </c>
      <c r="D273" s="13" t="str">
        <f t="shared" si="9"/>
        <v>20508</v>
      </c>
      <c r="E273" s="13">
        <f>IF(ISNA(VLOOKUP(F273,'2020功能科目'!A:B,2,FALSE)),"",VLOOKUP(F273,'2020功能科目'!A:B,2,FALSE))</f>
        <v>2050803</v>
      </c>
      <c r="F273" s="12" t="s">
        <v>381</v>
      </c>
      <c r="G273" s="14">
        <v>4000</v>
      </c>
      <c r="H273" s="14">
        <v>8000</v>
      </c>
    </row>
    <row r="274" spans="1:8">
      <c r="A274" s="11">
        <v>255028</v>
      </c>
      <c r="B274" s="12" t="s">
        <v>181</v>
      </c>
      <c r="C274" s="13" t="str">
        <f t="shared" si="8"/>
        <v>205</v>
      </c>
      <c r="D274" s="13" t="str">
        <f t="shared" si="9"/>
        <v>20509</v>
      </c>
      <c r="E274" s="13">
        <f>IF(ISNA(VLOOKUP(F274,'2020功能科目'!A:B,2,FALSE)),"",VLOOKUP(F274,'2020功能科目'!A:B,2,FALSE))</f>
        <v>2050904</v>
      </c>
      <c r="F274" s="12" t="s">
        <v>383</v>
      </c>
      <c r="G274" s="14">
        <v>495000</v>
      </c>
      <c r="H274" s="14">
        <v>495000</v>
      </c>
    </row>
    <row r="275" spans="1:8">
      <c r="A275" s="11">
        <v>255028</v>
      </c>
      <c r="B275" s="12" t="s">
        <v>181</v>
      </c>
      <c r="C275" s="13" t="str">
        <f t="shared" si="8"/>
        <v>208</v>
      </c>
      <c r="D275" s="13" t="str">
        <f t="shared" si="9"/>
        <v>20805</v>
      </c>
      <c r="E275" s="13">
        <f>IF(ISNA(VLOOKUP(F275,'2020功能科目'!A:B,2,FALSE)),"",VLOOKUP(F275,'2020功能科目'!A:B,2,FALSE))</f>
        <v>2080502</v>
      </c>
      <c r="F275" s="12" t="s">
        <v>384</v>
      </c>
      <c r="G275" s="14">
        <v>992318.3</v>
      </c>
      <c r="H275" s="14">
        <v>957047.5</v>
      </c>
    </row>
    <row r="276" spans="1:8">
      <c r="A276" s="11">
        <v>255028</v>
      </c>
      <c r="B276" s="12" t="s">
        <v>181</v>
      </c>
      <c r="C276" s="13" t="str">
        <f t="shared" si="8"/>
        <v>208</v>
      </c>
      <c r="D276" s="13" t="str">
        <f t="shared" si="9"/>
        <v>20805</v>
      </c>
      <c r="E276" s="13">
        <f>IF(ISNA(VLOOKUP(F276,'2020功能科目'!A:B,2,FALSE)),"",VLOOKUP(F276,'2020功能科目'!A:B,2,FALSE))</f>
        <v>2080505</v>
      </c>
      <c r="F276" s="12" t="s">
        <v>385</v>
      </c>
      <c r="G276" s="14">
        <v>266609.56</v>
      </c>
      <c r="H276" s="14">
        <v>266609.56</v>
      </c>
    </row>
    <row r="277" spans="1:8">
      <c r="A277" s="11">
        <v>255028</v>
      </c>
      <c r="B277" s="12" t="s">
        <v>181</v>
      </c>
      <c r="C277" s="13" t="str">
        <f t="shared" si="8"/>
        <v>208</v>
      </c>
      <c r="D277" s="13" t="str">
        <f t="shared" si="9"/>
        <v>20805</v>
      </c>
      <c r="E277" s="13">
        <f>IF(ISNA(VLOOKUP(F277,'2020功能科目'!A:B,2,FALSE)),"",VLOOKUP(F277,'2020功能科目'!A:B,2,FALSE))</f>
        <v>2080506</v>
      </c>
      <c r="F277" s="12" t="s">
        <v>386</v>
      </c>
      <c r="G277" s="14">
        <v>133304.78</v>
      </c>
      <c r="H277" s="14">
        <v>133304.78</v>
      </c>
    </row>
    <row r="278" spans="1:8">
      <c r="A278" s="11">
        <v>255028</v>
      </c>
      <c r="B278" s="12" t="s">
        <v>181</v>
      </c>
      <c r="C278" s="13" t="str">
        <f t="shared" si="8"/>
        <v>210</v>
      </c>
      <c r="D278" s="13" t="str">
        <f t="shared" si="9"/>
        <v>21011</v>
      </c>
      <c r="E278" s="13">
        <f>IF(ISNA(VLOOKUP(F278,'2020功能科目'!A:B,2,FALSE)),"",VLOOKUP(F278,'2020功能科目'!A:B,2,FALSE))</f>
        <v>2101102</v>
      </c>
      <c r="F278" s="12" t="s">
        <v>388</v>
      </c>
      <c r="G278" s="14">
        <v>216620.27</v>
      </c>
      <c r="H278" s="14">
        <v>216620.27</v>
      </c>
    </row>
    <row r="279" spans="1:8">
      <c r="A279" s="11">
        <v>255028</v>
      </c>
      <c r="B279" s="12" t="s">
        <v>181</v>
      </c>
      <c r="C279" s="13" t="str">
        <f t="shared" si="8"/>
        <v>210</v>
      </c>
      <c r="D279" s="13" t="str">
        <f t="shared" si="9"/>
        <v>21011</v>
      </c>
      <c r="E279" s="13">
        <f>IF(ISNA(VLOOKUP(F279,'2020功能科目'!A:B,2,FALSE)),"",VLOOKUP(F279,'2020功能科目'!A:B,2,FALSE))</f>
        <v>2101199</v>
      </c>
      <c r="F279" s="12" t="s">
        <v>389</v>
      </c>
      <c r="G279" s="14">
        <v>90000</v>
      </c>
      <c r="H279" s="14">
        <v>180000</v>
      </c>
    </row>
    <row r="280" spans="1:8">
      <c r="A280" s="11">
        <v>255028</v>
      </c>
      <c r="B280" s="12" t="s">
        <v>181</v>
      </c>
      <c r="C280" s="13" t="str">
        <f t="shared" si="8"/>
        <v>221</v>
      </c>
      <c r="D280" s="13" t="str">
        <f t="shared" si="9"/>
        <v>22102</v>
      </c>
      <c r="E280" s="13">
        <f>IF(ISNA(VLOOKUP(F280,'2020功能科目'!A:B,2,FALSE)),"",VLOOKUP(F280,'2020功能科目'!A:B,2,FALSE))</f>
        <v>2210201</v>
      </c>
      <c r="F280" s="12" t="s">
        <v>390</v>
      </c>
      <c r="G280" s="14">
        <v>259957.17</v>
      </c>
      <c r="H280" s="14">
        <v>259957.17</v>
      </c>
    </row>
    <row r="281" spans="1:8">
      <c r="A281" s="11">
        <v>255028</v>
      </c>
      <c r="B281" s="12" t="s">
        <v>181</v>
      </c>
      <c r="C281" s="13" t="str">
        <f t="shared" si="8"/>
        <v>221</v>
      </c>
      <c r="D281" s="13" t="str">
        <f t="shared" si="9"/>
        <v>22102</v>
      </c>
      <c r="E281" s="13">
        <f>IF(ISNA(VLOOKUP(F281,'2020功能科目'!A:B,2,FALSE)),"",VLOOKUP(F281,'2020功能科目'!A:B,2,FALSE))</f>
        <v>2210202</v>
      </c>
      <c r="F281" s="12" t="s">
        <v>391</v>
      </c>
      <c r="G281" s="14">
        <v>68640</v>
      </c>
      <c r="H281" s="14">
        <v>68640</v>
      </c>
    </row>
    <row r="282" spans="1:8">
      <c r="A282" s="11">
        <v>255028</v>
      </c>
      <c r="B282" s="12" t="s">
        <v>181</v>
      </c>
      <c r="C282" s="13" t="str">
        <f t="shared" si="8"/>
        <v>221</v>
      </c>
      <c r="D282" s="13" t="str">
        <f t="shared" si="9"/>
        <v>22102</v>
      </c>
      <c r="E282" s="13">
        <f>IF(ISNA(VLOOKUP(F282,'2020功能科目'!A:B,2,FALSE)),"",VLOOKUP(F282,'2020功能科目'!A:B,2,FALSE))</f>
        <v>2210203</v>
      </c>
      <c r="F282" s="12" t="s">
        <v>392</v>
      </c>
      <c r="G282" s="14">
        <v>252264</v>
      </c>
      <c r="H282" s="14">
        <v>252264</v>
      </c>
    </row>
    <row r="283" spans="1:8">
      <c r="A283" s="11">
        <v>255029</v>
      </c>
      <c r="B283" s="12" t="s">
        <v>182</v>
      </c>
      <c r="C283" s="13" t="str">
        <f t="shared" si="8"/>
        <v>205</v>
      </c>
      <c r="D283" s="13" t="str">
        <f t="shared" si="9"/>
        <v>20502</v>
      </c>
      <c r="E283" s="13">
        <f>IF(ISNA(VLOOKUP(F283,'2020功能科目'!A:B,2,FALSE)),"",VLOOKUP(F283,'2020功能科目'!A:B,2,FALSE))</f>
        <v>2050203</v>
      </c>
      <c r="F283" s="12" t="s">
        <v>393</v>
      </c>
      <c r="G283" s="14">
        <v>51394094.640000001</v>
      </c>
      <c r="H283" s="14">
        <v>42681303.57</v>
      </c>
    </row>
    <row r="284" spans="1:8">
      <c r="A284" s="11">
        <v>255029</v>
      </c>
      <c r="B284" s="12" t="s">
        <v>182</v>
      </c>
      <c r="C284" s="13" t="str">
        <f t="shared" si="8"/>
        <v>205</v>
      </c>
      <c r="D284" s="13" t="str">
        <f t="shared" si="9"/>
        <v>20502</v>
      </c>
      <c r="E284" s="13">
        <f>IF(ISNA(VLOOKUP(F284,'2020功能科目'!A:B,2,FALSE)),"",VLOOKUP(F284,'2020功能科目'!A:B,2,FALSE))</f>
        <v>2050299</v>
      </c>
      <c r="F284" s="12" t="s">
        <v>380</v>
      </c>
      <c r="G284" s="14">
        <v>149502.91</v>
      </c>
      <c r="H284" s="14">
        <v>573649</v>
      </c>
    </row>
    <row r="285" spans="1:8">
      <c r="A285" s="11">
        <v>255029</v>
      </c>
      <c r="B285" s="12" t="s">
        <v>182</v>
      </c>
      <c r="C285" s="13" t="str">
        <f t="shared" si="8"/>
        <v>205</v>
      </c>
      <c r="D285" s="13" t="str">
        <f t="shared" si="9"/>
        <v>20508</v>
      </c>
      <c r="E285" s="13">
        <f>IF(ISNA(VLOOKUP(F285,'2020功能科目'!A:B,2,FALSE)),"",VLOOKUP(F285,'2020功能科目'!A:B,2,FALSE))</f>
        <v>2050803</v>
      </c>
      <c r="F285" s="12" t="s">
        <v>381</v>
      </c>
      <c r="G285" s="14">
        <v>0</v>
      </c>
      <c r="H285" s="14">
        <v>65600</v>
      </c>
    </row>
    <row r="286" spans="1:8">
      <c r="A286" s="11">
        <v>255029</v>
      </c>
      <c r="B286" s="12" t="s">
        <v>182</v>
      </c>
      <c r="C286" s="13" t="str">
        <f t="shared" si="8"/>
        <v>205</v>
      </c>
      <c r="D286" s="13" t="str">
        <f t="shared" si="9"/>
        <v>20509</v>
      </c>
      <c r="E286" s="13">
        <f>IF(ISNA(VLOOKUP(F286,'2020功能科目'!A:B,2,FALSE)),"",VLOOKUP(F286,'2020功能科目'!A:B,2,FALSE))</f>
        <v>2050903</v>
      </c>
      <c r="F286" s="12" t="s">
        <v>382</v>
      </c>
      <c r="G286" s="14">
        <v>659362.49</v>
      </c>
      <c r="H286" s="14">
        <v>735000</v>
      </c>
    </row>
    <row r="287" spans="1:8">
      <c r="A287" s="11">
        <v>255029</v>
      </c>
      <c r="B287" s="12" t="s">
        <v>182</v>
      </c>
      <c r="C287" s="13" t="str">
        <f t="shared" si="8"/>
        <v>205</v>
      </c>
      <c r="D287" s="13" t="str">
        <f t="shared" si="9"/>
        <v>20509</v>
      </c>
      <c r="E287" s="13">
        <f>IF(ISNA(VLOOKUP(F287,'2020功能科目'!A:B,2,FALSE)),"",VLOOKUP(F287,'2020功能科目'!A:B,2,FALSE))</f>
        <v>2050904</v>
      </c>
      <c r="F287" s="12" t="s">
        <v>383</v>
      </c>
      <c r="G287" s="14">
        <v>3062271.97</v>
      </c>
      <c r="H287" s="14">
        <v>3086950</v>
      </c>
    </row>
    <row r="288" spans="1:8">
      <c r="A288" s="11">
        <v>255029</v>
      </c>
      <c r="B288" s="12" t="s">
        <v>182</v>
      </c>
      <c r="C288" s="13" t="str">
        <f t="shared" si="8"/>
        <v>208</v>
      </c>
      <c r="D288" s="13" t="str">
        <f t="shared" si="9"/>
        <v>20805</v>
      </c>
      <c r="E288" s="13">
        <f>IF(ISNA(VLOOKUP(F288,'2020功能科目'!A:B,2,FALSE)),"",VLOOKUP(F288,'2020功能科目'!A:B,2,FALSE))</f>
        <v>2080502</v>
      </c>
      <c r="F288" s="12" t="s">
        <v>384</v>
      </c>
      <c r="G288" s="14">
        <v>2368731.3199999998</v>
      </c>
      <c r="H288" s="14">
        <v>1930508.2</v>
      </c>
    </row>
    <row r="289" spans="1:8">
      <c r="A289" s="11">
        <v>255029</v>
      </c>
      <c r="B289" s="12" t="s">
        <v>182</v>
      </c>
      <c r="C289" s="13" t="str">
        <f t="shared" si="8"/>
        <v>208</v>
      </c>
      <c r="D289" s="13" t="str">
        <f t="shared" si="9"/>
        <v>20805</v>
      </c>
      <c r="E289" s="13">
        <f>IF(ISNA(VLOOKUP(F289,'2020功能科目'!A:B,2,FALSE)),"",VLOOKUP(F289,'2020功能科目'!A:B,2,FALSE))</f>
        <v>2080505</v>
      </c>
      <c r="F289" s="12" t="s">
        <v>385</v>
      </c>
      <c r="G289" s="14">
        <v>2680772.64</v>
      </c>
      <c r="H289" s="14">
        <v>2138842.2400000002</v>
      </c>
    </row>
    <row r="290" spans="1:8">
      <c r="A290" s="11">
        <v>255029</v>
      </c>
      <c r="B290" s="12" t="s">
        <v>182</v>
      </c>
      <c r="C290" s="13" t="str">
        <f t="shared" si="8"/>
        <v>208</v>
      </c>
      <c r="D290" s="13" t="str">
        <f t="shared" si="9"/>
        <v>20805</v>
      </c>
      <c r="E290" s="13">
        <f>IF(ISNA(VLOOKUP(F290,'2020功能科目'!A:B,2,FALSE)),"",VLOOKUP(F290,'2020功能科目'!A:B,2,FALSE))</f>
        <v>2080506</v>
      </c>
      <c r="F290" s="12" t="s">
        <v>386</v>
      </c>
      <c r="G290" s="14">
        <v>1340386.32</v>
      </c>
      <c r="H290" s="14">
        <v>1069421.1200000001</v>
      </c>
    </row>
    <row r="291" spans="1:8">
      <c r="A291" s="11">
        <v>255029</v>
      </c>
      <c r="B291" s="12" t="s">
        <v>182</v>
      </c>
      <c r="C291" s="13" t="str">
        <f t="shared" si="8"/>
        <v>210</v>
      </c>
      <c r="D291" s="13" t="str">
        <f t="shared" si="9"/>
        <v>21011</v>
      </c>
      <c r="E291" s="13">
        <f>IF(ISNA(VLOOKUP(F291,'2020功能科目'!A:B,2,FALSE)),"",VLOOKUP(F291,'2020功能科目'!A:B,2,FALSE))</f>
        <v>2101102</v>
      </c>
      <c r="F291" s="12" t="s">
        <v>388</v>
      </c>
      <c r="G291" s="14">
        <v>2512654.0499999998</v>
      </c>
      <c r="H291" s="14">
        <v>1737809.32</v>
      </c>
    </row>
    <row r="292" spans="1:8">
      <c r="A292" s="11">
        <v>255029</v>
      </c>
      <c r="B292" s="12" t="s">
        <v>182</v>
      </c>
      <c r="C292" s="13" t="str">
        <f t="shared" si="8"/>
        <v>210</v>
      </c>
      <c r="D292" s="13" t="str">
        <f t="shared" si="9"/>
        <v>21011</v>
      </c>
      <c r="E292" s="13">
        <f>IF(ISNA(VLOOKUP(F292,'2020功能科目'!A:B,2,FALSE)),"",VLOOKUP(F292,'2020功能科目'!A:B,2,FALSE))</f>
        <v>2101199</v>
      </c>
      <c r="F292" s="12" t="s">
        <v>389</v>
      </c>
      <c r="G292" s="14">
        <v>180000</v>
      </c>
      <c r="H292" s="14">
        <v>180000</v>
      </c>
    </row>
    <row r="293" spans="1:8">
      <c r="A293" s="11">
        <v>255029</v>
      </c>
      <c r="B293" s="12" t="s">
        <v>182</v>
      </c>
      <c r="C293" s="13" t="str">
        <f t="shared" si="8"/>
        <v>221</v>
      </c>
      <c r="D293" s="13" t="str">
        <f t="shared" si="9"/>
        <v>22102</v>
      </c>
      <c r="E293" s="13">
        <f>IF(ISNA(VLOOKUP(F293,'2020功能科目'!A:B,2,FALSE)),"",VLOOKUP(F293,'2020功能科目'!A:B,2,FALSE))</f>
        <v>2210201</v>
      </c>
      <c r="F293" s="12" t="s">
        <v>390</v>
      </c>
      <c r="G293" s="14">
        <v>2881238</v>
      </c>
      <c r="H293" s="14">
        <v>2096131.68</v>
      </c>
    </row>
    <row r="294" spans="1:8">
      <c r="A294" s="11">
        <v>255029</v>
      </c>
      <c r="B294" s="12" t="s">
        <v>182</v>
      </c>
      <c r="C294" s="13" t="str">
        <f t="shared" si="8"/>
        <v>221</v>
      </c>
      <c r="D294" s="13" t="str">
        <f t="shared" si="9"/>
        <v>22102</v>
      </c>
      <c r="E294" s="13">
        <f>IF(ISNA(VLOOKUP(F294,'2020功能科目'!A:B,2,FALSE)),"",VLOOKUP(F294,'2020功能科目'!A:B,2,FALSE))</f>
        <v>2210202</v>
      </c>
      <c r="F294" s="12" t="s">
        <v>391</v>
      </c>
      <c r="G294" s="14">
        <v>216690</v>
      </c>
      <c r="H294" s="14">
        <v>217560</v>
      </c>
    </row>
    <row r="295" spans="1:8">
      <c r="A295" s="11">
        <v>255029</v>
      </c>
      <c r="B295" s="12" t="s">
        <v>182</v>
      </c>
      <c r="C295" s="13" t="str">
        <f t="shared" si="8"/>
        <v>221</v>
      </c>
      <c r="D295" s="13" t="str">
        <f t="shared" si="9"/>
        <v>22102</v>
      </c>
      <c r="E295" s="13">
        <f>IF(ISNA(VLOOKUP(F295,'2020功能科目'!A:B,2,FALSE)),"",VLOOKUP(F295,'2020功能科目'!A:B,2,FALSE))</f>
        <v>2210203</v>
      </c>
      <c r="F295" s="12" t="s">
        <v>392</v>
      </c>
      <c r="G295" s="14">
        <v>1998038.4</v>
      </c>
      <c r="H295" s="14">
        <v>1865868</v>
      </c>
    </row>
    <row r="296" spans="1:8">
      <c r="A296" s="11">
        <v>255030</v>
      </c>
      <c r="B296" s="12" t="s">
        <v>183</v>
      </c>
      <c r="C296" s="13" t="str">
        <f t="shared" si="8"/>
        <v>205</v>
      </c>
      <c r="D296" s="13" t="str">
        <f t="shared" si="9"/>
        <v>20503</v>
      </c>
      <c r="E296" s="13">
        <f>IF(ISNA(VLOOKUP(F296,'2020功能科目'!A:B,2,FALSE)),"",VLOOKUP(F296,'2020功能科目'!A:B,2,FALSE))</f>
        <v>2050302</v>
      </c>
      <c r="F296" s="12" t="s">
        <v>394</v>
      </c>
      <c r="G296" s="14">
        <v>47445540.659999996</v>
      </c>
      <c r="H296" s="14">
        <v>45632885.719999999</v>
      </c>
    </row>
    <row r="297" spans="1:8">
      <c r="A297" s="11">
        <v>255030</v>
      </c>
      <c r="B297" s="12" t="s">
        <v>183</v>
      </c>
      <c r="C297" s="13" t="str">
        <f t="shared" si="8"/>
        <v>205</v>
      </c>
      <c r="D297" s="13" t="str">
        <f t="shared" si="9"/>
        <v>20503</v>
      </c>
      <c r="E297" s="13">
        <f>IF(ISNA(VLOOKUP(F297,'2020功能科目'!A:B,2,FALSE)),"",VLOOKUP(F297,'2020功能科目'!A:B,2,FALSE))</f>
        <v>2050399</v>
      </c>
      <c r="F297" s="12" t="s">
        <v>395</v>
      </c>
      <c r="G297" s="14">
        <v>386663.56</v>
      </c>
      <c r="H297" s="14">
        <v>598639.80000000005</v>
      </c>
    </row>
    <row r="298" spans="1:8">
      <c r="A298" s="11">
        <v>255030</v>
      </c>
      <c r="B298" s="12" t="s">
        <v>183</v>
      </c>
      <c r="C298" s="13" t="str">
        <f t="shared" si="8"/>
        <v>205</v>
      </c>
      <c r="D298" s="13" t="str">
        <f t="shared" si="9"/>
        <v>20508</v>
      </c>
      <c r="E298" s="13">
        <f>IF(ISNA(VLOOKUP(F298,'2020功能科目'!A:B,2,FALSE)),"",VLOOKUP(F298,'2020功能科目'!A:B,2,FALSE))</f>
        <v>2050803</v>
      </c>
      <c r="F298" s="12" t="s">
        <v>381</v>
      </c>
      <c r="G298" s="14">
        <v>0</v>
      </c>
      <c r="H298" s="14">
        <v>112000</v>
      </c>
    </row>
    <row r="299" spans="1:8">
      <c r="A299" s="11">
        <v>255030</v>
      </c>
      <c r="B299" s="12" t="s">
        <v>183</v>
      </c>
      <c r="C299" s="13" t="str">
        <f t="shared" si="8"/>
        <v>205</v>
      </c>
      <c r="D299" s="13" t="str">
        <f t="shared" si="9"/>
        <v>20509</v>
      </c>
      <c r="E299" s="13">
        <f>IF(ISNA(VLOOKUP(F299,'2020功能科目'!A:B,2,FALSE)),"",VLOOKUP(F299,'2020功能科目'!A:B,2,FALSE))</f>
        <v>2050905</v>
      </c>
      <c r="F299" s="12" t="s">
        <v>396</v>
      </c>
      <c r="G299" s="14">
        <v>1953706.2</v>
      </c>
      <c r="H299" s="14">
        <v>1953748</v>
      </c>
    </row>
    <row r="300" spans="1:8">
      <c r="A300" s="11">
        <v>255030</v>
      </c>
      <c r="B300" s="12" t="s">
        <v>183</v>
      </c>
      <c r="C300" s="13" t="str">
        <f t="shared" si="8"/>
        <v>208</v>
      </c>
      <c r="D300" s="13" t="str">
        <f t="shared" si="9"/>
        <v>20805</v>
      </c>
      <c r="E300" s="13">
        <f>IF(ISNA(VLOOKUP(F300,'2020功能科目'!A:B,2,FALSE)),"",VLOOKUP(F300,'2020功能科目'!A:B,2,FALSE))</f>
        <v>2080502</v>
      </c>
      <c r="F300" s="12" t="s">
        <v>384</v>
      </c>
      <c r="G300" s="14">
        <v>10512249.15</v>
      </c>
      <c r="H300" s="14">
        <v>8543099.1500000004</v>
      </c>
    </row>
    <row r="301" spans="1:8">
      <c r="A301" s="11">
        <v>255030</v>
      </c>
      <c r="B301" s="12" t="s">
        <v>183</v>
      </c>
      <c r="C301" s="13" t="str">
        <f t="shared" si="8"/>
        <v>208</v>
      </c>
      <c r="D301" s="13" t="str">
        <f t="shared" si="9"/>
        <v>20805</v>
      </c>
      <c r="E301" s="13">
        <f>IF(ISNA(VLOOKUP(F301,'2020功能科目'!A:B,2,FALSE)),"",VLOOKUP(F301,'2020功能科目'!A:B,2,FALSE))</f>
        <v>2080505</v>
      </c>
      <c r="F301" s="12" t="s">
        <v>385</v>
      </c>
      <c r="G301" s="14">
        <v>2899599.52</v>
      </c>
      <c r="H301" s="14">
        <v>3588756.48</v>
      </c>
    </row>
    <row r="302" spans="1:8">
      <c r="A302" s="11">
        <v>255030</v>
      </c>
      <c r="B302" s="12" t="s">
        <v>183</v>
      </c>
      <c r="C302" s="13" t="str">
        <f t="shared" si="8"/>
        <v>208</v>
      </c>
      <c r="D302" s="13" t="str">
        <f t="shared" si="9"/>
        <v>20805</v>
      </c>
      <c r="E302" s="13">
        <f>IF(ISNA(VLOOKUP(F302,'2020功能科目'!A:B,2,FALSE)),"",VLOOKUP(F302,'2020功能科目'!A:B,2,FALSE))</f>
        <v>2080506</v>
      </c>
      <c r="F302" s="12" t="s">
        <v>386</v>
      </c>
      <c r="G302" s="14">
        <v>1449799.76</v>
      </c>
      <c r="H302" s="14">
        <v>1794378.24</v>
      </c>
    </row>
    <row r="303" spans="1:8">
      <c r="A303" s="11">
        <v>255030</v>
      </c>
      <c r="B303" s="12" t="s">
        <v>183</v>
      </c>
      <c r="C303" s="13" t="str">
        <f t="shared" si="8"/>
        <v>208</v>
      </c>
      <c r="D303" s="13" t="str">
        <f t="shared" si="9"/>
        <v>20808</v>
      </c>
      <c r="E303" s="13">
        <f>IF(ISNA(VLOOKUP(F303,'2020功能科目'!A:B,2,FALSE)),"",VLOOKUP(F303,'2020功能科目'!A:B,2,FALSE))</f>
        <v>2080801</v>
      </c>
      <c r="F303" s="12" t="s">
        <v>387</v>
      </c>
      <c r="G303" s="14">
        <v>305878</v>
      </c>
      <c r="H303" s="14">
        <v>0</v>
      </c>
    </row>
    <row r="304" spans="1:8">
      <c r="A304" s="11">
        <v>255030</v>
      </c>
      <c r="B304" s="12" t="s">
        <v>183</v>
      </c>
      <c r="C304" s="13" t="str">
        <f t="shared" si="8"/>
        <v>210</v>
      </c>
      <c r="D304" s="13" t="str">
        <f t="shared" si="9"/>
        <v>21011</v>
      </c>
      <c r="E304" s="13">
        <f>IF(ISNA(VLOOKUP(F304,'2020功能科目'!A:B,2,FALSE)),"",VLOOKUP(F304,'2020功能科目'!A:B,2,FALSE))</f>
        <v>2101102</v>
      </c>
      <c r="F304" s="12" t="s">
        <v>388</v>
      </c>
      <c r="G304" s="14">
        <v>3235561.64</v>
      </c>
      <c r="H304" s="14">
        <v>2915864.64</v>
      </c>
    </row>
    <row r="305" spans="1:8">
      <c r="A305" s="11">
        <v>255030</v>
      </c>
      <c r="B305" s="12" t="s">
        <v>183</v>
      </c>
      <c r="C305" s="13" t="str">
        <f t="shared" si="8"/>
        <v>210</v>
      </c>
      <c r="D305" s="13" t="str">
        <f t="shared" si="9"/>
        <v>21011</v>
      </c>
      <c r="E305" s="13">
        <f>IF(ISNA(VLOOKUP(F305,'2020功能科目'!A:B,2,FALSE)),"",VLOOKUP(F305,'2020功能科目'!A:B,2,FALSE))</f>
        <v>2101199</v>
      </c>
      <c r="F305" s="12" t="s">
        <v>389</v>
      </c>
      <c r="G305" s="14">
        <v>900000</v>
      </c>
      <c r="H305" s="14">
        <v>1260000</v>
      </c>
    </row>
    <row r="306" spans="1:8">
      <c r="A306" s="11">
        <v>255030</v>
      </c>
      <c r="B306" s="12" t="s">
        <v>183</v>
      </c>
      <c r="C306" s="13" t="str">
        <f t="shared" si="8"/>
        <v>221</v>
      </c>
      <c r="D306" s="13" t="str">
        <f t="shared" si="9"/>
        <v>22102</v>
      </c>
      <c r="E306" s="13">
        <f>IF(ISNA(VLOOKUP(F306,'2020功能科目'!A:B,2,FALSE)),"",VLOOKUP(F306,'2020功能科目'!A:B,2,FALSE))</f>
        <v>2210201</v>
      </c>
      <c r="F306" s="12" t="s">
        <v>390</v>
      </c>
      <c r="G306" s="14">
        <v>3978507</v>
      </c>
      <c r="H306" s="14">
        <v>3531567.36</v>
      </c>
    </row>
    <row r="307" spans="1:8">
      <c r="A307" s="11">
        <v>255030</v>
      </c>
      <c r="B307" s="12" t="s">
        <v>183</v>
      </c>
      <c r="C307" s="13" t="str">
        <f t="shared" si="8"/>
        <v>221</v>
      </c>
      <c r="D307" s="13" t="str">
        <f t="shared" si="9"/>
        <v>22102</v>
      </c>
      <c r="E307" s="13">
        <f>IF(ISNA(VLOOKUP(F307,'2020功能科目'!A:B,2,FALSE)),"",VLOOKUP(F307,'2020功能科目'!A:B,2,FALSE))</f>
        <v>2210202</v>
      </c>
      <c r="F307" s="12" t="s">
        <v>391</v>
      </c>
      <c r="G307" s="14">
        <v>658460</v>
      </c>
      <c r="H307" s="14">
        <v>672000</v>
      </c>
    </row>
    <row r="308" spans="1:8">
      <c r="A308" s="11">
        <v>255030</v>
      </c>
      <c r="B308" s="12" t="s">
        <v>183</v>
      </c>
      <c r="C308" s="13" t="str">
        <f t="shared" si="8"/>
        <v>221</v>
      </c>
      <c r="D308" s="13" t="str">
        <f t="shared" si="9"/>
        <v>22102</v>
      </c>
      <c r="E308" s="13">
        <f>IF(ISNA(VLOOKUP(F308,'2020功能科目'!A:B,2,FALSE)),"",VLOOKUP(F308,'2020功能科目'!A:B,2,FALSE))</f>
        <v>2210203</v>
      </c>
      <c r="F308" s="12" t="s">
        <v>392</v>
      </c>
      <c r="G308" s="14">
        <v>3164452</v>
      </c>
      <c r="H308" s="14">
        <v>3164460</v>
      </c>
    </row>
    <row r="309" spans="1:8">
      <c r="A309" s="11">
        <v>255031</v>
      </c>
      <c r="B309" s="12" t="s">
        <v>184</v>
      </c>
      <c r="C309" s="13" t="str">
        <f t="shared" si="8"/>
        <v>205</v>
      </c>
      <c r="D309" s="13" t="str">
        <f t="shared" si="9"/>
        <v>20502</v>
      </c>
      <c r="E309" s="13">
        <f>IF(ISNA(VLOOKUP(F309,'2020功能科目'!A:B,2,FALSE)),"",VLOOKUP(F309,'2020功能科目'!A:B,2,FALSE))</f>
        <v>2050299</v>
      </c>
      <c r="F309" s="12" t="s">
        <v>380</v>
      </c>
      <c r="G309" s="14">
        <v>42996.15</v>
      </c>
      <c r="H309" s="14">
        <v>0</v>
      </c>
    </row>
    <row r="310" spans="1:8">
      <c r="A310" s="11">
        <v>255031</v>
      </c>
      <c r="B310" s="12" t="s">
        <v>184</v>
      </c>
      <c r="C310" s="13" t="str">
        <f t="shared" si="8"/>
        <v>205</v>
      </c>
      <c r="D310" s="13" t="str">
        <f t="shared" si="9"/>
        <v>20503</v>
      </c>
      <c r="E310" s="13">
        <f>IF(ISNA(VLOOKUP(F310,'2020功能科目'!A:B,2,FALSE)),"",VLOOKUP(F310,'2020功能科目'!A:B,2,FALSE))</f>
        <v>2050302</v>
      </c>
      <c r="F310" s="12" t="s">
        <v>394</v>
      </c>
      <c r="G310" s="14">
        <v>90760968.450000003</v>
      </c>
      <c r="H310" s="14">
        <v>78526184.859999999</v>
      </c>
    </row>
    <row r="311" spans="1:8">
      <c r="A311" s="11">
        <v>255031</v>
      </c>
      <c r="B311" s="12" t="s">
        <v>184</v>
      </c>
      <c r="C311" s="13" t="str">
        <f t="shared" si="8"/>
        <v>205</v>
      </c>
      <c r="D311" s="13" t="str">
        <f t="shared" si="9"/>
        <v>20508</v>
      </c>
      <c r="E311" s="13">
        <f>IF(ISNA(VLOOKUP(F311,'2020功能科目'!A:B,2,FALSE)),"",VLOOKUP(F311,'2020功能科目'!A:B,2,FALSE))</f>
        <v>2050803</v>
      </c>
      <c r="F311" s="12" t="s">
        <v>381</v>
      </c>
      <c r="G311" s="14">
        <v>130800</v>
      </c>
      <c r="H311" s="14">
        <v>261600</v>
      </c>
    </row>
    <row r="312" spans="1:8">
      <c r="A312" s="11">
        <v>255031</v>
      </c>
      <c r="B312" s="12" t="s">
        <v>184</v>
      </c>
      <c r="C312" s="13" t="str">
        <f t="shared" si="8"/>
        <v>205</v>
      </c>
      <c r="D312" s="13" t="str">
        <f t="shared" si="9"/>
        <v>20509</v>
      </c>
      <c r="E312" s="13">
        <f>IF(ISNA(VLOOKUP(F312,'2020功能科目'!A:B,2,FALSE)),"",VLOOKUP(F312,'2020功能科目'!A:B,2,FALSE))</f>
        <v>2050904</v>
      </c>
      <c r="F312" s="12" t="s">
        <v>383</v>
      </c>
      <c r="G312" s="14">
        <v>0</v>
      </c>
      <c r="H312" s="14">
        <v>210000</v>
      </c>
    </row>
    <row r="313" spans="1:8">
      <c r="A313" s="11">
        <v>255031</v>
      </c>
      <c r="B313" s="12" t="s">
        <v>184</v>
      </c>
      <c r="C313" s="13" t="str">
        <f t="shared" si="8"/>
        <v>205</v>
      </c>
      <c r="D313" s="13" t="str">
        <f t="shared" si="9"/>
        <v>20509</v>
      </c>
      <c r="E313" s="13">
        <f>IF(ISNA(VLOOKUP(F313,'2020功能科目'!A:B,2,FALSE)),"",VLOOKUP(F313,'2020功能科目'!A:B,2,FALSE))</f>
        <v>2050905</v>
      </c>
      <c r="F313" s="12" t="s">
        <v>396</v>
      </c>
      <c r="G313" s="14">
        <v>2193891.23</v>
      </c>
      <c r="H313" s="14">
        <v>2195696.91</v>
      </c>
    </row>
    <row r="314" spans="1:8">
      <c r="A314" s="11">
        <v>255031</v>
      </c>
      <c r="B314" s="12" t="s">
        <v>184</v>
      </c>
      <c r="C314" s="13" t="str">
        <f t="shared" si="8"/>
        <v>208</v>
      </c>
      <c r="D314" s="13" t="str">
        <f t="shared" si="9"/>
        <v>20805</v>
      </c>
      <c r="E314" s="13">
        <f>IF(ISNA(VLOOKUP(F314,'2020功能科目'!A:B,2,FALSE)),"",VLOOKUP(F314,'2020功能科目'!A:B,2,FALSE))</f>
        <v>2080502</v>
      </c>
      <c r="F314" s="12" t="s">
        <v>384</v>
      </c>
      <c r="G314" s="14">
        <v>12965084.300000001</v>
      </c>
      <c r="H314" s="14">
        <v>9677550.0999999996</v>
      </c>
    </row>
    <row r="315" spans="1:8">
      <c r="A315" s="11">
        <v>255031</v>
      </c>
      <c r="B315" s="12" t="s">
        <v>184</v>
      </c>
      <c r="C315" s="13" t="str">
        <f t="shared" si="8"/>
        <v>208</v>
      </c>
      <c r="D315" s="13" t="str">
        <f t="shared" si="9"/>
        <v>20805</v>
      </c>
      <c r="E315" s="13">
        <f>IF(ISNA(VLOOKUP(F315,'2020功能科目'!A:B,2,FALSE)),"",VLOOKUP(F315,'2020功能科目'!A:B,2,FALSE))</f>
        <v>2080505</v>
      </c>
      <c r="F315" s="12" t="s">
        <v>385</v>
      </c>
      <c r="G315" s="14">
        <v>8792253.9199999999</v>
      </c>
      <c r="H315" s="14">
        <v>8381869.7599999998</v>
      </c>
    </row>
    <row r="316" spans="1:8">
      <c r="A316" s="11">
        <v>255031</v>
      </c>
      <c r="B316" s="12" t="s">
        <v>184</v>
      </c>
      <c r="C316" s="13" t="str">
        <f t="shared" si="8"/>
        <v>208</v>
      </c>
      <c r="D316" s="13" t="str">
        <f t="shared" si="9"/>
        <v>20805</v>
      </c>
      <c r="E316" s="13">
        <f>IF(ISNA(VLOOKUP(F316,'2020功能科目'!A:B,2,FALSE)),"",VLOOKUP(F316,'2020功能科目'!A:B,2,FALSE))</f>
        <v>2080506</v>
      </c>
      <c r="F316" s="12" t="s">
        <v>386</v>
      </c>
      <c r="G316" s="14">
        <v>4396126.96</v>
      </c>
      <c r="H316" s="14">
        <v>4190934.88</v>
      </c>
    </row>
    <row r="317" spans="1:8">
      <c r="A317" s="11">
        <v>255031</v>
      </c>
      <c r="B317" s="12" t="s">
        <v>184</v>
      </c>
      <c r="C317" s="13" t="str">
        <f t="shared" si="8"/>
        <v>210</v>
      </c>
      <c r="D317" s="13" t="str">
        <f t="shared" si="9"/>
        <v>21011</v>
      </c>
      <c r="E317" s="13">
        <f>IF(ISNA(VLOOKUP(F317,'2020功能科目'!A:B,2,FALSE)),"",VLOOKUP(F317,'2020功能科目'!A:B,2,FALSE))</f>
        <v>2101102</v>
      </c>
      <c r="F317" s="12" t="s">
        <v>388</v>
      </c>
      <c r="G317" s="14">
        <v>7313744.8200000003</v>
      </c>
      <c r="H317" s="14">
        <v>6810269.1799999997</v>
      </c>
    </row>
    <row r="318" spans="1:8">
      <c r="A318" s="11">
        <v>255031</v>
      </c>
      <c r="B318" s="12" t="s">
        <v>184</v>
      </c>
      <c r="C318" s="13" t="str">
        <f t="shared" si="8"/>
        <v>210</v>
      </c>
      <c r="D318" s="13" t="str">
        <f t="shared" si="9"/>
        <v>21011</v>
      </c>
      <c r="E318" s="13">
        <f>IF(ISNA(VLOOKUP(F318,'2020功能科目'!A:B,2,FALSE)),"",VLOOKUP(F318,'2020功能科目'!A:B,2,FALSE))</f>
        <v>2101199</v>
      </c>
      <c r="F318" s="12" t="s">
        <v>389</v>
      </c>
      <c r="G318" s="14">
        <v>990000</v>
      </c>
      <c r="H318" s="14">
        <v>990000</v>
      </c>
    </row>
    <row r="319" spans="1:8">
      <c r="A319" s="11">
        <v>255031</v>
      </c>
      <c r="B319" s="12" t="s">
        <v>184</v>
      </c>
      <c r="C319" s="13" t="str">
        <f t="shared" si="8"/>
        <v>221</v>
      </c>
      <c r="D319" s="13" t="str">
        <f t="shared" si="9"/>
        <v>22102</v>
      </c>
      <c r="E319" s="13">
        <f>IF(ISNA(VLOOKUP(F319,'2020功能科目'!A:B,2,FALSE)),"",VLOOKUP(F319,'2020功能科目'!A:B,2,FALSE))</f>
        <v>2210201</v>
      </c>
      <c r="F319" s="12" t="s">
        <v>390</v>
      </c>
      <c r="G319" s="14">
        <v>8276712</v>
      </c>
      <c r="H319" s="14">
        <v>8248402.3200000003</v>
      </c>
    </row>
    <row r="320" spans="1:8">
      <c r="A320" s="11">
        <v>255031</v>
      </c>
      <c r="B320" s="12" t="s">
        <v>184</v>
      </c>
      <c r="C320" s="13" t="str">
        <f t="shared" si="8"/>
        <v>221</v>
      </c>
      <c r="D320" s="13" t="str">
        <f t="shared" si="9"/>
        <v>22102</v>
      </c>
      <c r="E320" s="13">
        <f>IF(ISNA(VLOOKUP(F320,'2020功能科目'!A:B,2,FALSE)),"",VLOOKUP(F320,'2020功能科目'!A:B,2,FALSE))</f>
        <v>2210202</v>
      </c>
      <c r="F320" s="12" t="s">
        <v>391</v>
      </c>
      <c r="G320" s="14">
        <v>1023650</v>
      </c>
      <c r="H320" s="14">
        <v>1036800</v>
      </c>
    </row>
    <row r="321" spans="1:8">
      <c r="A321" s="11">
        <v>255031</v>
      </c>
      <c r="B321" s="12" t="s">
        <v>184</v>
      </c>
      <c r="C321" s="13" t="str">
        <f t="shared" si="8"/>
        <v>221</v>
      </c>
      <c r="D321" s="13" t="str">
        <f t="shared" si="9"/>
        <v>22102</v>
      </c>
      <c r="E321" s="13">
        <f>IF(ISNA(VLOOKUP(F321,'2020功能科目'!A:B,2,FALSE)),"",VLOOKUP(F321,'2020功能科目'!A:B,2,FALSE))</f>
        <v>2210203</v>
      </c>
      <c r="F321" s="12" t="s">
        <v>392</v>
      </c>
      <c r="G321" s="14">
        <v>7334880</v>
      </c>
      <c r="H321" s="14">
        <v>7373940</v>
      </c>
    </row>
    <row r="322" spans="1:8">
      <c r="A322" s="11">
        <v>255033</v>
      </c>
      <c r="B322" s="12" t="s">
        <v>185</v>
      </c>
      <c r="C322" s="13" t="str">
        <f t="shared" si="8"/>
        <v>205</v>
      </c>
      <c r="D322" s="13" t="str">
        <f t="shared" si="9"/>
        <v>20502</v>
      </c>
      <c r="E322" s="13">
        <f>IF(ISNA(VLOOKUP(F322,'2020功能科目'!A:B,2,FALSE)),"",VLOOKUP(F322,'2020功能科目'!A:B,2,FALSE))</f>
        <v>2050202</v>
      </c>
      <c r="F322" s="12" t="s">
        <v>378</v>
      </c>
      <c r="G322" s="14">
        <v>4925947.5</v>
      </c>
      <c r="H322" s="14">
        <v>0</v>
      </c>
    </row>
    <row r="323" spans="1:8">
      <c r="A323" s="11">
        <v>255033</v>
      </c>
      <c r="B323" s="12" t="s">
        <v>185</v>
      </c>
      <c r="C323" s="13" t="str">
        <f t="shared" ref="C323:C386" si="10">LEFT(D323,3)</f>
        <v>205</v>
      </c>
      <c r="D323" s="13" t="str">
        <f t="shared" ref="D323:D386" si="11">LEFT(E323,5)</f>
        <v>20502</v>
      </c>
      <c r="E323" s="13">
        <f>IF(ISNA(VLOOKUP(F323,'2020功能科目'!A:B,2,FALSE)),"",VLOOKUP(F323,'2020功能科目'!A:B,2,FALSE))</f>
        <v>2050204</v>
      </c>
      <c r="F323" s="12" t="s">
        <v>379</v>
      </c>
      <c r="G323" s="14">
        <v>92275307.390000001</v>
      </c>
      <c r="H323" s="14">
        <v>71637564.760000005</v>
      </c>
    </row>
    <row r="324" spans="1:8">
      <c r="A324" s="11">
        <v>255033</v>
      </c>
      <c r="B324" s="12" t="s">
        <v>185</v>
      </c>
      <c r="C324" s="13" t="str">
        <f t="shared" si="10"/>
        <v>205</v>
      </c>
      <c r="D324" s="13" t="str">
        <f t="shared" si="11"/>
        <v>20502</v>
      </c>
      <c r="E324" s="13">
        <f>IF(ISNA(VLOOKUP(F324,'2020功能科目'!A:B,2,FALSE)),"",VLOOKUP(F324,'2020功能科目'!A:B,2,FALSE))</f>
        <v>2050299</v>
      </c>
      <c r="F324" s="12" t="s">
        <v>380</v>
      </c>
      <c r="G324" s="14">
        <v>83654.66</v>
      </c>
      <c r="H324" s="14">
        <v>0</v>
      </c>
    </row>
    <row r="325" spans="1:8">
      <c r="A325" s="11">
        <v>255033</v>
      </c>
      <c r="B325" s="12" t="s">
        <v>185</v>
      </c>
      <c r="C325" s="13" t="str">
        <f t="shared" si="10"/>
        <v>205</v>
      </c>
      <c r="D325" s="13" t="str">
        <f t="shared" si="11"/>
        <v>20508</v>
      </c>
      <c r="E325" s="13">
        <f>IF(ISNA(VLOOKUP(F325,'2020功能科目'!A:B,2,FALSE)),"",VLOOKUP(F325,'2020功能科目'!A:B,2,FALSE))</f>
        <v>2050803</v>
      </c>
      <c r="F325" s="12" t="s">
        <v>381</v>
      </c>
      <c r="G325" s="14">
        <v>110400</v>
      </c>
      <c r="H325" s="14">
        <v>220800</v>
      </c>
    </row>
    <row r="326" spans="1:8">
      <c r="A326" s="11">
        <v>255033</v>
      </c>
      <c r="B326" s="12" t="s">
        <v>185</v>
      </c>
      <c r="C326" s="13" t="str">
        <f t="shared" si="10"/>
        <v>205</v>
      </c>
      <c r="D326" s="13" t="str">
        <f t="shared" si="11"/>
        <v>20509</v>
      </c>
      <c r="E326" s="13">
        <f>IF(ISNA(VLOOKUP(F326,'2020功能科目'!A:B,2,FALSE)),"",VLOOKUP(F326,'2020功能科目'!A:B,2,FALSE))</f>
        <v>2050904</v>
      </c>
      <c r="F326" s="12" t="s">
        <v>383</v>
      </c>
      <c r="G326" s="14">
        <v>693161.28</v>
      </c>
      <c r="H326" s="14">
        <v>694953.28</v>
      </c>
    </row>
    <row r="327" spans="1:8">
      <c r="A327" s="11">
        <v>255033</v>
      </c>
      <c r="B327" s="12" t="s">
        <v>185</v>
      </c>
      <c r="C327" s="13" t="str">
        <f t="shared" si="10"/>
        <v>208</v>
      </c>
      <c r="D327" s="13" t="str">
        <f t="shared" si="11"/>
        <v>20805</v>
      </c>
      <c r="E327" s="13">
        <f>IF(ISNA(VLOOKUP(F327,'2020功能科目'!A:B,2,FALSE)),"",VLOOKUP(F327,'2020功能科目'!A:B,2,FALSE))</f>
        <v>2080502</v>
      </c>
      <c r="F327" s="12" t="s">
        <v>384</v>
      </c>
      <c r="G327" s="14">
        <v>12208816.439999999</v>
      </c>
      <c r="H327" s="14">
        <v>9536556.1999999993</v>
      </c>
    </row>
    <row r="328" spans="1:8">
      <c r="A328" s="11">
        <v>255033</v>
      </c>
      <c r="B328" s="12" t="s">
        <v>185</v>
      </c>
      <c r="C328" s="13" t="str">
        <f t="shared" si="10"/>
        <v>208</v>
      </c>
      <c r="D328" s="13" t="str">
        <f t="shared" si="11"/>
        <v>20805</v>
      </c>
      <c r="E328" s="13">
        <f>IF(ISNA(VLOOKUP(F328,'2020功能科目'!A:B,2,FALSE)),"",VLOOKUP(F328,'2020功能科目'!A:B,2,FALSE))</f>
        <v>2080505</v>
      </c>
      <c r="F328" s="12" t="s">
        <v>385</v>
      </c>
      <c r="G328" s="14">
        <v>6508585.5800000001</v>
      </c>
      <c r="H328" s="14">
        <v>7207823.6799999997</v>
      </c>
    </row>
    <row r="329" spans="1:8">
      <c r="A329" s="11">
        <v>255033</v>
      </c>
      <c r="B329" s="12" t="s">
        <v>185</v>
      </c>
      <c r="C329" s="13" t="str">
        <f t="shared" si="10"/>
        <v>208</v>
      </c>
      <c r="D329" s="13" t="str">
        <f t="shared" si="11"/>
        <v>20805</v>
      </c>
      <c r="E329" s="13">
        <f>IF(ISNA(VLOOKUP(F329,'2020功能科目'!A:B,2,FALSE)),"",VLOOKUP(F329,'2020功能科目'!A:B,2,FALSE))</f>
        <v>2080506</v>
      </c>
      <c r="F329" s="12" t="s">
        <v>386</v>
      </c>
      <c r="G329" s="14">
        <v>3226418.93</v>
      </c>
      <c r="H329" s="14">
        <v>3603911.84</v>
      </c>
    </row>
    <row r="330" spans="1:8">
      <c r="A330" s="11">
        <v>255033</v>
      </c>
      <c r="B330" s="12" t="s">
        <v>185</v>
      </c>
      <c r="C330" s="13" t="str">
        <f t="shared" si="10"/>
        <v>208</v>
      </c>
      <c r="D330" s="13" t="str">
        <f t="shared" si="11"/>
        <v>20808</v>
      </c>
      <c r="E330" s="13">
        <f>IF(ISNA(VLOOKUP(F330,'2020功能科目'!A:B,2,FALSE)),"",VLOOKUP(F330,'2020功能科目'!A:B,2,FALSE))</f>
        <v>2080801</v>
      </c>
      <c r="F330" s="12" t="s">
        <v>387</v>
      </c>
      <c r="G330" s="14">
        <v>220062</v>
      </c>
      <c r="H330" s="14">
        <v>0</v>
      </c>
    </row>
    <row r="331" spans="1:8">
      <c r="A331" s="11">
        <v>255033</v>
      </c>
      <c r="B331" s="12" t="s">
        <v>185</v>
      </c>
      <c r="C331" s="13" t="str">
        <f t="shared" si="10"/>
        <v>210</v>
      </c>
      <c r="D331" s="13" t="str">
        <f t="shared" si="11"/>
        <v>21011</v>
      </c>
      <c r="E331" s="13">
        <f>IF(ISNA(VLOOKUP(F331,'2020功能科目'!A:B,2,FALSE)),"",VLOOKUP(F331,'2020功能科目'!A:B,2,FALSE))</f>
        <v>2101102</v>
      </c>
      <c r="F331" s="12" t="s">
        <v>388</v>
      </c>
      <c r="G331" s="14">
        <v>7117357.2800000003</v>
      </c>
      <c r="H331" s="14">
        <v>5856356.7400000002</v>
      </c>
    </row>
    <row r="332" spans="1:8">
      <c r="A332" s="11">
        <v>255033</v>
      </c>
      <c r="B332" s="12" t="s">
        <v>185</v>
      </c>
      <c r="C332" s="13" t="str">
        <f t="shared" si="10"/>
        <v>210</v>
      </c>
      <c r="D332" s="13" t="str">
        <f t="shared" si="11"/>
        <v>21011</v>
      </c>
      <c r="E332" s="13">
        <f>IF(ISNA(VLOOKUP(F332,'2020功能科目'!A:B,2,FALSE)),"",VLOOKUP(F332,'2020功能科目'!A:B,2,FALSE))</f>
        <v>2101199</v>
      </c>
      <c r="F332" s="12" t="s">
        <v>389</v>
      </c>
      <c r="G332" s="14">
        <v>1192500</v>
      </c>
      <c r="H332" s="14">
        <v>1350000</v>
      </c>
    </row>
    <row r="333" spans="1:8">
      <c r="A333" s="11">
        <v>255033</v>
      </c>
      <c r="B333" s="12" t="s">
        <v>185</v>
      </c>
      <c r="C333" s="13" t="str">
        <f t="shared" si="10"/>
        <v>221</v>
      </c>
      <c r="D333" s="13" t="str">
        <f t="shared" si="11"/>
        <v>22102</v>
      </c>
      <c r="E333" s="13">
        <f>IF(ISNA(VLOOKUP(F333,'2020功能科目'!A:B,2,FALSE)),"",VLOOKUP(F333,'2020功能科目'!A:B,2,FALSE))</f>
        <v>2210201</v>
      </c>
      <c r="F333" s="12" t="s">
        <v>390</v>
      </c>
      <c r="G333" s="14">
        <v>8333364</v>
      </c>
      <c r="H333" s="14">
        <v>7061867.7599999998</v>
      </c>
    </row>
    <row r="334" spans="1:8">
      <c r="A334" s="11">
        <v>255033</v>
      </c>
      <c r="B334" s="12" t="s">
        <v>185</v>
      </c>
      <c r="C334" s="13" t="str">
        <f t="shared" si="10"/>
        <v>221</v>
      </c>
      <c r="D334" s="13" t="str">
        <f t="shared" si="11"/>
        <v>22102</v>
      </c>
      <c r="E334" s="13">
        <f>IF(ISNA(VLOOKUP(F334,'2020功能科目'!A:B,2,FALSE)),"",VLOOKUP(F334,'2020功能科目'!A:B,2,FALSE))</f>
        <v>2210202</v>
      </c>
      <c r="F334" s="12" t="s">
        <v>391</v>
      </c>
      <c r="G334" s="14">
        <v>872920</v>
      </c>
      <c r="H334" s="14">
        <v>875400</v>
      </c>
    </row>
    <row r="335" spans="1:8">
      <c r="A335" s="11">
        <v>255033</v>
      </c>
      <c r="B335" s="12" t="s">
        <v>185</v>
      </c>
      <c r="C335" s="13" t="str">
        <f t="shared" si="10"/>
        <v>221</v>
      </c>
      <c r="D335" s="13" t="str">
        <f t="shared" si="11"/>
        <v>22102</v>
      </c>
      <c r="E335" s="13">
        <f>IF(ISNA(VLOOKUP(F335,'2020功能科目'!A:B,2,FALSE)),"",VLOOKUP(F335,'2020功能科目'!A:B,2,FALSE))</f>
        <v>2210203</v>
      </c>
      <c r="F335" s="12" t="s">
        <v>392</v>
      </c>
      <c r="G335" s="14">
        <v>6600212</v>
      </c>
      <c r="H335" s="14">
        <v>6541032</v>
      </c>
    </row>
    <row r="336" spans="1:8">
      <c r="A336" s="11">
        <v>255034</v>
      </c>
      <c r="B336" s="12" t="s">
        <v>186</v>
      </c>
      <c r="C336" s="13" t="str">
        <f t="shared" si="10"/>
        <v>205</v>
      </c>
      <c r="D336" s="13" t="str">
        <f t="shared" si="11"/>
        <v>20502</v>
      </c>
      <c r="E336" s="13">
        <f>IF(ISNA(VLOOKUP(F336,'2020功能科目'!A:B,2,FALSE)),"",VLOOKUP(F336,'2020功能科目'!A:B,2,FALSE))</f>
        <v>2050202</v>
      </c>
      <c r="F336" s="12" t="s">
        <v>378</v>
      </c>
      <c r="G336" s="14">
        <v>33800402.859999999</v>
      </c>
      <c r="H336" s="14">
        <v>28760513.780000001</v>
      </c>
    </row>
    <row r="337" spans="1:8">
      <c r="A337" s="11">
        <v>255034</v>
      </c>
      <c r="B337" s="12" t="s">
        <v>186</v>
      </c>
      <c r="C337" s="13" t="str">
        <f t="shared" si="10"/>
        <v>205</v>
      </c>
      <c r="D337" s="13" t="str">
        <f t="shared" si="11"/>
        <v>20502</v>
      </c>
      <c r="E337" s="13">
        <f>IF(ISNA(VLOOKUP(F337,'2020功能科目'!A:B,2,FALSE)),"",VLOOKUP(F337,'2020功能科目'!A:B,2,FALSE))</f>
        <v>2050299</v>
      </c>
      <c r="F337" s="12" t="s">
        <v>380</v>
      </c>
      <c r="G337" s="14">
        <v>303643.84000000003</v>
      </c>
      <c r="H337" s="14">
        <v>446349.01</v>
      </c>
    </row>
    <row r="338" spans="1:8">
      <c r="A338" s="11">
        <v>255034</v>
      </c>
      <c r="B338" s="12" t="s">
        <v>186</v>
      </c>
      <c r="C338" s="13" t="str">
        <f t="shared" si="10"/>
        <v>205</v>
      </c>
      <c r="D338" s="13" t="str">
        <f t="shared" si="11"/>
        <v>20508</v>
      </c>
      <c r="E338" s="13">
        <f>IF(ISNA(VLOOKUP(F338,'2020功能科目'!A:B,2,FALSE)),"",VLOOKUP(F338,'2020功能科目'!A:B,2,FALSE))</f>
        <v>2050803</v>
      </c>
      <c r="F338" s="12" t="s">
        <v>381</v>
      </c>
      <c r="G338" s="14">
        <v>0</v>
      </c>
      <c r="H338" s="14">
        <v>84000</v>
      </c>
    </row>
    <row r="339" spans="1:8">
      <c r="A339" s="11">
        <v>255034</v>
      </c>
      <c r="B339" s="12" t="s">
        <v>186</v>
      </c>
      <c r="C339" s="13" t="str">
        <f t="shared" si="10"/>
        <v>205</v>
      </c>
      <c r="D339" s="13" t="str">
        <f t="shared" si="11"/>
        <v>20509</v>
      </c>
      <c r="E339" s="13">
        <f>IF(ISNA(VLOOKUP(F339,'2020功能科目'!A:B,2,FALSE)),"",VLOOKUP(F339,'2020功能科目'!A:B,2,FALSE))</f>
        <v>2050904</v>
      </c>
      <c r="F339" s="12" t="s">
        <v>383</v>
      </c>
      <c r="G339" s="14">
        <v>753464</v>
      </c>
      <c r="H339" s="14">
        <v>769500</v>
      </c>
    </row>
    <row r="340" spans="1:8">
      <c r="A340" s="11">
        <v>255034</v>
      </c>
      <c r="B340" s="12" t="s">
        <v>186</v>
      </c>
      <c r="C340" s="13" t="str">
        <f t="shared" si="10"/>
        <v>208</v>
      </c>
      <c r="D340" s="13" t="str">
        <f t="shared" si="11"/>
        <v>20805</v>
      </c>
      <c r="E340" s="13">
        <f>IF(ISNA(VLOOKUP(F340,'2020功能科目'!A:B,2,FALSE)),"",VLOOKUP(F340,'2020功能科目'!A:B,2,FALSE))</f>
        <v>2080502</v>
      </c>
      <c r="F340" s="12" t="s">
        <v>384</v>
      </c>
      <c r="G340" s="14">
        <v>1296142</v>
      </c>
      <c r="H340" s="14">
        <v>1316699</v>
      </c>
    </row>
    <row r="341" spans="1:8">
      <c r="A341" s="11">
        <v>255034</v>
      </c>
      <c r="B341" s="12" t="s">
        <v>186</v>
      </c>
      <c r="C341" s="13" t="str">
        <f t="shared" si="10"/>
        <v>208</v>
      </c>
      <c r="D341" s="13" t="str">
        <f t="shared" si="11"/>
        <v>20805</v>
      </c>
      <c r="E341" s="13">
        <f>IF(ISNA(VLOOKUP(F341,'2020功能科目'!A:B,2,FALSE)),"",VLOOKUP(F341,'2020功能科目'!A:B,2,FALSE))</f>
        <v>2080505</v>
      </c>
      <c r="F341" s="12" t="s">
        <v>385</v>
      </c>
      <c r="G341" s="14">
        <v>2214064.7999999998</v>
      </c>
      <c r="H341" s="14">
        <v>2371115.2000000002</v>
      </c>
    </row>
    <row r="342" spans="1:8">
      <c r="A342" s="11">
        <v>255034</v>
      </c>
      <c r="B342" s="12" t="s">
        <v>186</v>
      </c>
      <c r="C342" s="13" t="str">
        <f t="shared" si="10"/>
        <v>208</v>
      </c>
      <c r="D342" s="13" t="str">
        <f t="shared" si="11"/>
        <v>20805</v>
      </c>
      <c r="E342" s="13">
        <f>IF(ISNA(VLOOKUP(F342,'2020功能科目'!A:B,2,FALSE)),"",VLOOKUP(F342,'2020功能科目'!A:B,2,FALSE))</f>
        <v>2080506</v>
      </c>
      <c r="F342" s="12" t="s">
        <v>386</v>
      </c>
      <c r="G342" s="14">
        <v>1107032.3999999999</v>
      </c>
      <c r="H342" s="14">
        <v>1185557.6000000001</v>
      </c>
    </row>
    <row r="343" spans="1:8">
      <c r="A343" s="11">
        <v>255034</v>
      </c>
      <c r="B343" s="12" t="s">
        <v>186</v>
      </c>
      <c r="C343" s="13" t="str">
        <f t="shared" si="10"/>
        <v>210</v>
      </c>
      <c r="D343" s="13" t="str">
        <f t="shared" si="11"/>
        <v>21011</v>
      </c>
      <c r="E343" s="13">
        <f>IF(ISNA(VLOOKUP(F343,'2020功能科目'!A:B,2,FALSE)),"",VLOOKUP(F343,'2020功能科目'!A:B,2,FALSE))</f>
        <v>2101102</v>
      </c>
      <c r="F343" s="12" t="s">
        <v>388</v>
      </c>
      <c r="G343" s="14">
        <v>2299181.5499999998</v>
      </c>
      <c r="H343" s="14">
        <v>1926531.1</v>
      </c>
    </row>
    <row r="344" spans="1:8">
      <c r="A344" s="11">
        <v>255034</v>
      </c>
      <c r="B344" s="12" t="s">
        <v>186</v>
      </c>
      <c r="C344" s="13" t="str">
        <f t="shared" si="10"/>
        <v>210</v>
      </c>
      <c r="D344" s="13" t="str">
        <f t="shared" si="11"/>
        <v>21011</v>
      </c>
      <c r="E344" s="13">
        <f>IF(ISNA(VLOOKUP(F344,'2020功能科目'!A:B,2,FALSE)),"",VLOOKUP(F344,'2020功能科目'!A:B,2,FALSE))</f>
        <v>2101199</v>
      </c>
      <c r="F344" s="12" t="s">
        <v>389</v>
      </c>
      <c r="G344" s="14">
        <v>90000</v>
      </c>
      <c r="H344" s="14">
        <v>90000</v>
      </c>
    </row>
    <row r="345" spans="1:8">
      <c r="A345" s="11">
        <v>255034</v>
      </c>
      <c r="B345" s="12" t="s">
        <v>186</v>
      </c>
      <c r="C345" s="13" t="str">
        <f t="shared" si="10"/>
        <v>221</v>
      </c>
      <c r="D345" s="13" t="str">
        <f t="shared" si="11"/>
        <v>22102</v>
      </c>
      <c r="E345" s="13">
        <f>IF(ISNA(VLOOKUP(F345,'2020功能科目'!A:B,2,FALSE)),"",VLOOKUP(F345,'2020功能科目'!A:B,2,FALSE))</f>
        <v>2210201</v>
      </c>
      <c r="F345" s="12" t="s">
        <v>390</v>
      </c>
      <c r="G345" s="14">
        <v>2525361</v>
      </c>
      <c r="H345" s="14">
        <v>2408336.4</v>
      </c>
    </row>
    <row r="346" spans="1:8">
      <c r="A346" s="11">
        <v>255034</v>
      </c>
      <c r="B346" s="12" t="s">
        <v>186</v>
      </c>
      <c r="C346" s="13" t="str">
        <f t="shared" si="10"/>
        <v>221</v>
      </c>
      <c r="D346" s="13" t="str">
        <f t="shared" si="11"/>
        <v>22102</v>
      </c>
      <c r="E346" s="13">
        <f>IF(ISNA(VLOOKUP(F346,'2020功能科目'!A:B,2,FALSE)),"",VLOOKUP(F346,'2020功能科目'!A:B,2,FALSE))</f>
        <v>2210202</v>
      </c>
      <c r="F346" s="12" t="s">
        <v>391</v>
      </c>
      <c r="G346" s="14">
        <v>194080</v>
      </c>
      <c r="H346" s="14">
        <v>194880</v>
      </c>
    </row>
    <row r="347" spans="1:8">
      <c r="A347" s="11">
        <v>255034</v>
      </c>
      <c r="B347" s="12" t="s">
        <v>186</v>
      </c>
      <c r="C347" s="13" t="str">
        <f t="shared" si="10"/>
        <v>221</v>
      </c>
      <c r="D347" s="13" t="str">
        <f t="shared" si="11"/>
        <v>22102</v>
      </c>
      <c r="E347" s="13">
        <f>IF(ISNA(VLOOKUP(F347,'2020功能科目'!A:B,2,FALSE)),"",VLOOKUP(F347,'2020功能科目'!A:B,2,FALSE))</f>
        <v>2210203</v>
      </c>
      <c r="F347" s="12" t="s">
        <v>392</v>
      </c>
      <c r="G347" s="14">
        <v>2732125.96</v>
      </c>
      <c r="H347" s="14">
        <v>2647788.96</v>
      </c>
    </row>
    <row r="348" spans="1:8">
      <c r="A348" s="11">
        <v>255035</v>
      </c>
      <c r="B348" s="12" t="s">
        <v>187</v>
      </c>
      <c r="C348" s="13" t="str">
        <f t="shared" si="10"/>
        <v>205</v>
      </c>
      <c r="D348" s="13" t="str">
        <f t="shared" si="11"/>
        <v>20502</v>
      </c>
      <c r="E348" s="13">
        <f>IF(ISNA(VLOOKUP(F348,'2020功能科目'!A:B,2,FALSE)),"",VLOOKUP(F348,'2020功能科目'!A:B,2,FALSE))</f>
        <v>2050202</v>
      </c>
      <c r="F348" s="12" t="s">
        <v>378</v>
      </c>
      <c r="G348" s="14">
        <v>19685558.579999998</v>
      </c>
      <c r="H348" s="14">
        <v>15083770.640000001</v>
      </c>
    </row>
    <row r="349" spans="1:8">
      <c r="A349" s="11">
        <v>255035</v>
      </c>
      <c r="B349" s="12" t="s">
        <v>187</v>
      </c>
      <c r="C349" s="13" t="str">
        <f t="shared" si="10"/>
        <v>205</v>
      </c>
      <c r="D349" s="13" t="str">
        <f t="shared" si="11"/>
        <v>20502</v>
      </c>
      <c r="E349" s="13">
        <f>IF(ISNA(VLOOKUP(F349,'2020功能科目'!A:B,2,FALSE)),"",VLOOKUP(F349,'2020功能科目'!A:B,2,FALSE))</f>
        <v>2050299</v>
      </c>
      <c r="F349" s="12" t="s">
        <v>380</v>
      </c>
      <c r="G349" s="14">
        <v>22228.75</v>
      </c>
      <c r="H349" s="14">
        <v>0</v>
      </c>
    </row>
    <row r="350" spans="1:8">
      <c r="A350" s="11">
        <v>255035</v>
      </c>
      <c r="B350" s="12" t="s">
        <v>187</v>
      </c>
      <c r="C350" s="13" t="str">
        <f t="shared" si="10"/>
        <v>205</v>
      </c>
      <c r="D350" s="13" t="str">
        <f t="shared" si="11"/>
        <v>20508</v>
      </c>
      <c r="E350" s="13">
        <f>IF(ISNA(VLOOKUP(F350,'2020功能科目'!A:B,2,FALSE)),"",VLOOKUP(F350,'2020功能科目'!A:B,2,FALSE))</f>
        <v>2050803</v>
      </c>
      <c r="F350" s="12" t="s">
        <v>381</v>
      </c>
      <c r="G350" s="14">
        <v>0</v>
      </c>
      <c r="H350" s="14">
        <v>51200</v>
      </c>
    </row>
    <row r="351" spans="1:8">
      <c r="A351" s="11">
        <v>255035</v>
      </c>
      <c r="B351" s="12" t="s">
        <v>187</v>
      </c>
      <c r="C351" s="13" t="str">
        <f t="shared" si="10"/>
        <v>205</v>
      </c>
      <c r="D351" s="13" t="str">
        <f t="shared" si="11"/>
        <v>20509</v>
      </c>
      <c r="E351" s="13">
        <f>IF(ISNA(VLOOKUP(F351,'2020功能科目'!A:B,2,FALSE)),"",VLOOKUP(F351,'2020功能科目'!A:B,2,FALSE))</f>
        <v>2050904</v>
      </c>
      <c r="F351" s="12" t="s">
        <v>383</v>
      </c>
      <c r="G351" s="14">
        <v>1049310</v>
      </c>
      <c r="H351" s="14">
        <v>1049310</v>
      </c>
    </row>
    <row r="352" spans="1:8">
      <c r="A352" s="11">
        <v>255035</v>
      </c>
      <c r="B352" s="12" t="s">
        <v>187</v>
      </c>
      <c r="C352" s="13" t="str">
        <f t="shared" si="10"/>
        <v>208</v>
      </c>
      <c r="D352" s="13" t="str">
        <f t="shared" si="11"/>
        <v>20805</v>
      </c>
      <c r="E352" s="13">
        <f>IF(ISNA(VLOOKUP(F352,'2020功能科目'!A:B,2,FALSE)),"",VLOOKUP(F352,'2020功能科目'!A:B,2,FALSE))</f>
        <v>2080502</v>
      </c>
      <c r="F352" s="12" t="s">
        <v>384</v>
      </c>
      <c r="G352" s="14">
        <v>775226</v>
      </c>
      <c r="H352" s="14">
        <v>626444</v>
      </c>
    </row>
    <row r="353" spans="1:8">
      <c r="A353" s="11">
        <v>255035</v>
      </c>
      <c r="B353" s="12" t="s">
        <v>187</v>
      </c>
      <c r="C353" s="13" t="str">
        <f t="shared" si="10"/>
        <v>208</v>
      </c>
      <c r="D353" s="13" t="str">
        <f t="shared" si="11"/>
        <v>20805</v>
      </c>
      <c r="E353" s="13">
        <f>IF(ISNA(VLOOKUP(F353,'2020功能科目'!A:B,2,FALSE)),"",VLOOKUP(F353,'2020功能科目'!A:B,2,FALSE))</f>
        <v>2080505</v>
      </c>
      <c r="F353" s="12" t="s">
        <v>385</v>
      </c>
      <c r="G353" s="14">
        <v>1268530.08</v>
      </c>
      <c r="H353" s="14">
        <v>1371133.12</v>
      </c>
    </row>
    <row r="354" spans="1:8">
      <c r="A354" s="11">
        <v>255035</v>
      </c>
      <c r="B354" s="12" t="s">
        <v>187</v>
      </c>
      <c r="C354" s="13" t="str">
        <f t="shared" si="10"/>
        <v>208</v>
      </c>
      <c r="D354" s="13" t="str">
        <f t="shared" si="11"/>
        <v>20805</v>
      </c>
      <c r="E354" s="13">
        <f>IF(ISNA(VLOOKUP(F354,'2020功能科目'!A:B,2,FALSE)),"",VLOOKUP(F354,'2020功能科目'!A:B,2,FALSE))</f>
        <v>2080506</v>
      </c>
      <c r="F354" s="12" t="s">
        <v>386</v>
      </c>
      <c r="G354" s="14">
        <v>634265.04</v>
      </c>
      <c r="H354" s="14">
        <v>685566.56</v>
      </c>
    </row>
    <row r="355" spans="1:8">
      <c r="A355" s="11">
        <v>255035</v>
      </c>
      <c r="B355" s="12" t="s">
        <v>187</v>
      </c>
      <c r="C355" s="13" t="str">
        <f t="shared" si="10"/>
        <v>210</v>
      </c>
      <c r="D355" s="13" t="str">
        <f t="shared" si="11"/>
        <v>21011</v>
      </c>
      <c r="E355" s="13">
        <f>IF(ISNA(VLOOKUP(F355,'2020功能科目'!A:B,2,FALSE)),"",VLOOKUP(F355,'2020功能科目'!A:B,2,FALSE))</f>
        <v>2101102</v>
      </c>
      <c r="F355" s="12" t="s">
        <v>388</v>
      </c>
      <c r="G355" s="14">
        <v>1447447.16</v>
      </c>
      <c r="H355" s="14">
        <v>1114045.6599999999</v>
      </c>
    </row>
    <row r="356" spans="1:8">
      <c r="A356" s="11">
        <v>255035</v>
      </c>
      <c r="B356" s="12" t="s">
        <v>187</v>
      </c>
      <c r="C356" s="13" t="str">
        <f t="shared" si="10"/>
        <v>221</v>
      </c>
      <c r="D356" s="13" t="str">
        <f t="shared" si="11"/>
        <v>22102</v>
      </c>
      <c r="E356" s="13">
        <f>IF(ISNA(VLOOKUP(F356,'2020功能科目'!A:B,2,FALSE)),"",VLOOKUP(F356,'2020功能科目'!A:B,2,FALSE))</f>
        <v>2210201</v>
      </c>
      <c r="F356" s="12" t="s">
        <v>390</v>
      </c>
      <c r="G356" s="14">
        <v>1496361</v>
      </c>
      <c r="H356" s="14">
        <v>1412349.84</v>
      </c>
    </row>
    <row r="357" spans="1:8">
      <c r="A357" s="11">
        <v>255035</v>
      </c>
      <c r="B357" s="12" t="s">
        <v>187</v>
      </c>
      <c r="C357" s="13" t="str">
        <f t="shared" si="10"/>
        <v>221</v>
      </c>
      <c r="D357" s="13" t="str">
        <f t="shared" si="11"/>
        <v>22102</v>
      </c>
      <c r="E357" s="13">
        <f>IF(ISNA(VLOOKUP(F357,'2020功能科目'!A:B,2,FALSE)),"",VLOOKUP(F357,'2020功能科目'!A:B,2,FALSE))</f>
        <v>2210202</v>
      </c>
      <c r="F357" s="12" t="s">
        <v>391</v>
      </c>
      <c r="G357" s="14">
        <v>113300</v>
      </c>
      <c r="H357" s="14">
        <v>114000</v>
      </c>
    </row>
    <row r="358" spans="1:8">
      <c r="A358" s="11">
        <v>255035</v>
      </c>
      <c r="B358" s="12" t="s">
        <v>187</v>
      </c>
      <c r="C358" s="13" t="str">
        <f t="shared" si="10"/>
        <v>221</v>
      </c>
      <c r="D358" s="13" t="str">
        <f t="shared" si="11"/>
        <v>22102</v>
      </c>
      <c r="E358" s="13">
        <f>IF(ISNA(VLOOKUP(F358,'2020功能科目'!A:B,2,FALSE)),"",VLOOKUP(F358,'2020功能科目'!A:B,2,FALSE))</f>
        <v>2210203</v>
      </c>
      <c r="F358" s="12" t="s">
        <v>392</v>
      </c>
      <c r="G358" s="14">
        <v>1812941.2</v>
      </c>
      <c r="H358" s="14">
        <v>1534963.2</v>
      </c>
    </row>
    <row r="359" spans="1:8">
      <c r="A359" s="11">
        <v>255036</v>
      </c>
      <c r="B359" s="12" t="s">
        <v>188</v>
      </c>
      <c r="C359" s="13" t="str">
        <f t="shared" si="10"/>
        <v>205</v>
      </c>
      <c r="D359" s="13" t="str">
        <f t="shared" si="11"/>
        <v>20502</v>
      </c>
      <c r="E359" s="13">
        <f>IF(ISNA(VLOOKUP(F359,'2020功能科目'!A:B,2,FALSE)),"",VLOOKUP(F359,'2020功能科目'!A:B,2,FALSE))</f>
        <v>2050202</v>
      </c>
      <c r="F359" s="12" t="s">
        <v>378</v>
      </c>
      <c r="G359" s="14">
        <v>11914389.16</v>
      </c>
      <c r="H359" s="14">
        <v>9794015.1799999997</v>
      </c>
    </row>
    <row r="360" spans="1:8">
      <c r="A360" s="11">
        <v>255036</v>
      </c>
      <c r="B360" s="12" t="s">
        <v>188</v>
      </c>
      <c r="C360" s="13" t="str">
        <f t="shared" si="10"/>
        <v>205</v>
      </c>
      <c r="D360" s="13" t="str">
        <f t="shared" si="11"/>
        <v>20502</v>
      </c>
      <c r="E360" s="13">
        <f>IF(ISNA(VLOOKUP(F360,'2020功能科目'!A:B,2,FALSE)),"",VLOOKUP(F360,'2020功能科目'!A:B,2,FALSE))</f>
        <v>2050299</v>
      </c>
      <c r="F360" s="12" t="s">
        <v>380</v>
      </c>
      <c r="G360" s="14">
        <v>29172.080000000002</v>
      </c>
      <c r="H360" s="14">
        <v>0</v>
      </c>
    </row>
    <row r="361" spans="1:8">
      <c r="A361" s="11">
        <v>255036</v>
      </c>
      <c r="B361" s="12" t="s">
        <v>188</v>
      </c>
      <c r="C361" s="13" t="str">
        <f t="shared" si="10"/>
        <v>205</v>
      </c>
      <c r="D361" s="13" t="str">
        <f t="shared" si="11"/>
        <v>20508</v>
      </c>
      <c r="E361" s="13">
        <f>IF(ISNA(VLOOKUP(F361,'2020功能科目'!A:B,2,FALSE)),"",VLOOKUP(F361,'2020功能科目'!A:B,2,FALSE))</f>
        <v>2050803</v>
      </c>
      <c r="F361" s="12" t="s">
        <v>381</v>
      </c>
      <c r="G361" s="14">
        <v>0</v>
      </c>
      <c r="H361" s="14">
        <v>28000</v>
      </c>
    </row>
    <row r="362" spans="1:8">
      <c r="A362" s="11">
        <v>255036</v>
      </c>
      <c r="B362" s="12" t="s">
        <v>188</v>
      </c>
      <c r="C362" s="13" t="str">
        <f t="shared" si="10"/>
        <v>205</v>
      </c>
      <c r="D362" s="13" t="str">
        <f t="shared" si="11"/>
        <v>20509</v>
      </c>
      <c r="E362" s="13">
        <f>IF(ISNA(VLOOKUP(F362,'2020功能科目'!A:B,2,FALSE)),"",VLOOKUP(F362,'2020功能科目'!A:B,2,FALSE))</f>
        <v>2050904</v>
      </c>
      <c r="F362" s="12" t="s">
        <v>383</v>
      </c>
      <c r="G362" s="14">
        <v>210000</v>
      </c>
      <c r="H362" s="14">
        <v>210000</v>
      </c>
    </row>
    <row r="363" spans="1:8">
      <c r="A363" s="11">
        <v>255036</v>
      </c>
      <c r="B363" s="12" t="s">
        <v>188</v>
      </c>
      <c r="C363" s="13" t="str">
        <f t="shared" si="10"/>
        <v>208</v>
      </c>
      <c r="D363" s="13" t="str">
        <f t="shared" si="11"/>
        <v>20805</v>
      </c>
      <c r="E363" s="13">
        <f>IF(ISNA(VLOOKUP(F363,'2020功能科目'!A:B,2,FALSE)),"",VLOOKUP(F363,'2020功能科目'!A:B,2,FALSE))</f>
        <v>2080502</v>
      </c>
      <c r="F363" s="12" t="s">
        <v>384</v>
      </c>
      <c r="G363" s="14">
        <v>681733</v>
      </c>
      <c r="H363" s="14">
        <v>414810</v>
      </c>
    </row>
    <row r="364" spans="1:8">
      <c r="A364" s="11">
        <v>255036</v>
      </c>
      <c r="B364" s="12" t="s">
        <v>188</v>
      </c>
      <c r="C364" s="13" t="str">
        <f t="shared" si="10"/>
        <v>208</v>
      </c>
      <c r="D364" s="13" t="str">
        <f t="shared" si="11"/>
        <v>20805</v>
      </c>
      <c r="E364" s="13">
        <f>IF(ISNA(VLOOKUP(F364,'2020功能科目'!A:B,2,FALSE)),"",VLOOKUP(F364,'2020功能科目'!A:B,2,FALSE))</f>
        <v>2080505</v>
      </c>
      <c r="F364" s="12" t="s">
        <v>385</v>
      </c>
      <c r="G364" s="14">
        <v>868918.08</v>
      </c>
      <c r="H364" s="14">
        <v>875192.96</v>
      </c>
    </row>
    <row r="365" spans="1:8">
      <c r="A365" s="11">
        <v>255036</v>
      </c>
      <c r="B365" s="12" t="s">
        <v>188</v>
      </c>
      <c r="C365" s="13" t="str">
        <f t="shared" si="10"/>
        <v>208</v>
      </c>
      <c r="D365" s="13" t="str">
        <f t="shared" si="11"/>
        <v>20805</v>
      </c>
      <c r="E365" s="13">
        <f>IF(ISNA(VLOOKUP(F365,'2020功能科目'!A:B,2,FALSE)),"",VLOOKUP(F365,'2020功能科目'!A:B,2,FALSE))</f>
        <v>2080506</v>
      </c>
      <c r="F365" s="12" t="s">
        <v>386</v>
      </c>
      <c r="G365" s="14">
        <v>434459.04</v>
      </c>
      <c r="H365" s="14">
        <v>437596.48</v>
      </c>
    </row>
    <row r="366" spans="1:8">
      <c r="A366" s="11">
        <v>255036</v>
      </c>
      <c r="B366" s="12" t="s">
        <v>188</v>
      </c>
      <c r="C366" s="13" t="str">
        <f t="shared" si="10"/>
        <v>210</v>
      </c>
      <c r="D366" s="13" t="str">
        <f t="shared" si="11"/>
        <v>21011</v>
      </c>
      <c r="E366" s="13">
        <f>IF(ISNA(VLOOKUP(F366,'2020功能科目'!A:B,2,FALSE)),"",VLOOKUP(F366,'2020功能科目'!A:B,2,FALSE))</f>
        <v>2101102</v>
      </c>
      <c r="F366" s="12" t="s">
        <v>388</v>
      </c>
      <c r="G366" s="14">
        <v>867755.26</v>
      </c>
      <c r="H366" s="14">
        <v>711094.28</v>
      </c>
    </row>
    <row r="367" spans="1:8">
      <c r="A367" s="11">
        <v>255036</v>
      </c>
      <c r="B367" s="12" t="s">
        <v>188</v>
      </c>
      <c r="C367" s="13" t="str">
        <f t="shared" si="10"/>
        <v>221</v>
      </c>
      <c r="D367" s="13" t="str">
        <f t="shared" si="11"/>
        <v>22102</v>
      </c>
      <c r="E367" s="13">
        <f>IF(ISNA(VLOOKUP(F367,'2020功能科目'!A:B,2,FALSE)),"",VLOOKUP(F367,'2020功能科目'!A:B,2,FALSE))</f>
        <v>2210201</v>
      </c>
      <c r="F367" s="12" t="s">
        <v>390</v>
      </c>
      <c r="G367" s="14">
        <v>1051046</v>
      </c>
      <c r="H367" s="14">
        <v>866394.72</v>
      </c>
    </row>
    <row r="368" spans="1:8">
      <c r="A368" s="11">
        <v>255036</v>
      </c>
      <c r="B368" s="12" t="s">
        <v>188</v>
      </c>
      <c r="C368" s="13" t="str">
        <f t="shared" si="10"/>
        <v>221</v>
      </c>
      <c r="D368" s="13" t="str">
        <f t="shared" si="11"/>
        <v>22102</v>
      </c>
      <c r="E368" s="13">
        <f>IF(ISNA(VLOOKUP(F368,'2020功能科目'!A:B,2,FALSE)),"",VLOOKUP(F368,'2020功能科目'!A:B,2,FALSE))</f>
        <v>2210202</v>
      </c>
      <c r="F368" s="12" t="s">
        <v>391</v>
      </c>
      <c r="G368" s="14">
        <v>66780</v>
      </c>
      <c r="H368" s="14">
        <v>70800</v>
      </c>
    </row>
    <row r="369" spans="1:8">
      <c r="A369" s="11">
        <v>255036</v>
      </c>
      <c r="B369" s="12" t="s">
        <v>188</v>
      </c>
      <c r="C369" s="13" t="str">
        <f t="shared" si="10"/>
        <v>221</v>
      </c>
      <c r="D369" s="13" t="str">
        <f t="shared" si="11"/>
        <v>22102</v>
      </c>
      <c r="E369" s="13">
        <f>IF(ISNA(VLOOKUP(F369,'2020功能科目'!A:B,2,FALSE)),"",VLOOKUP(F369,'2020功能科目'!A:B,2,FALSE))</f>
        <v>2210203</v>
      </c>
      <c r="F369" s="12" t="s">
        <v>392</v>
      </c>
      <c r="G369" s="14">
        <v>785708</v>
      </c>
      <c r="H369" s="14">
        <v>772674</v>
      </c>
    </row>
    <row r="370" spans="1:8">
      <c r="A370" s="11">
        <v>255038</v>
      </c>
      <c r="B370" s="12" t="s">
        <v>189</v>
      </c>
      <c r="C370" s="13" t="str">
        <f t="shared" si="10"/>
        <v>205</v>
      </c>
      <c r="D370" s="13" t="str">
        <f t="shared" si="11"/>
        <v>20502</v>
      </c>
      <c r="E370" s="13">
        <f>IF(ISNA(VLOOKUP(F370,'2020功能科目'!A:B,2,FALSE)),"",VLOOKUP(F370,'2020功能科目'!A:B,2,FALSE))</f>
        <v>2050202</v>
      </c>
      <c r="F370" s="12" t="s">
        <v>378</v>
      </c>
      <c r="G370" s="14">
        <v>21412402.109999999</v>
      </c>
      <c r="H370" s="14">
        <v>16537293.77</v>
      </c>
    </row>
    <row r="371" spans="1:8">
      <c r="A371" s="11">
        <v>255038</v>
      </c>
      <c r="B371" s="12" t="s">
        <v>189</v>
      </c>
      <c r="C371" s="13" t="str">
        <f t="shared" si="10"/>
        <v>205</v>
      </c>
      <c r="D371" s="13" t="str">
        <f t="shared" si="11"/>
        <v>20502</v>
      </c>
      <c r="E371" s="13">
        <f>IF(ISNA(VLOOKUP(F371,'2020功能科目'!A:B,2,FALSE)),"",VLOOKUP(F371,'2020功能科目'!A:B,2,FALSE))</f>
        <v>2050299</v>
      </c>
      <c r="F371" s="12" t="s">
        <v>380</v>
      </c>
      <c r="G371" s="14">
        <v>183461.34</v>
      </c>
      <c r="H371" s="14">
        <v>185087.75</v>
      </c>
    </row>
    <row r="372" spans="1:8">
      <c r="A372" s="11">
        <v>255038</v>
      </c>
      <c r="B372" s="12" t="s">
        <v>189</v>
      </c>
      <c r="C372" s="13" t="str">
        <f t="shared" si="10"/>
        <v>205</v>
      </c>
      <c r="D372" s="13" t="str">
        <f t="shared" si="11"/>
        <v>20508</v>
      </c>
      <c r="E372" s="13">
        <f>IF(ISNA(VLOOKUP(F372,'2020功能科目'!A:B,2,FALSE)),"",VLOOKUP(F372,'2020功能科目'!A:B,2,FALSE))</f>
        <v>2050803</v>
      </c>
      <c r="F372" s="12" t="s">
        <v>381</v>
      </c>
      <c r="G372" s="14">
        <v>0</v>
      </c>
      <c r="H372" s="14">
        <v>51200</v>
      </c>
    </row>
    <row r="373" spans="1:8">
      <c r="A373" s="11">
        <v>255038</v>
      </c>
      <c r="B373" s="12" t="s">
        <v>189</v>
      </c>
      <c r="C373" s="13" t="str">
        <f t="shared" si="10"/>
        <v>205</v>
      </c>
      <c r="D373" s="13" t="str">
        <f t="shared" si="11"/>
        <v>20509</v>
      </c>
      <c r="E373" s="13">
        <f>IF(ISNA(VLOOKUP(F373,'2020功能科目'!A:B,2,FALSE)),"",VLOOKUP(F373,'2020功能科目'!A:B,2,FALSE))</f>
        <v>2050904</v>
      </c>
      <c r="F373" s="12" t="s">
        <v>383</v>
      </c>
      <c r="G373" s="14">
        <v>221400</v>
      </c>
      <c r="H373" s="14">
        <v>221400</v>
      </c>
    </row>
    <row r="374" spans="1:8">
      <c r="A374" s="11">
        <v>255038</v>
      </c>
      <c r="B374" s="12" t="s">
        <v>189</v>
      </c>
      <c r="C374" s="13" t="str">
        <f t="shared" si="10"/>
        <v>208</v>
      </c>
      <c r="D374" s="13" t="str">
        <f t="shared" si="11"/>
        <v>20805</v>
      </c>
      <c r="E374" s="13">
        <f>IF(ISNA(VLOOKUP(F374,'2020功能科目'!A:B,2,FALSE)),"",VLOOKUP(F374,'2020功能科目'!A:B,2,FALSE))</f>
        <v>2080502</v>
      </c>
      <c r="F374" s="12" t="s">
        <v>384</v>
      </c>
      <c r="G374" s="14">
        <v>1780185.33</v>
      </c>
      <c r="H374" s="14">
        <v>1044816</v>
      </c>
    </row>
    <row r="375" spans="1:8">
      <c r="A375" s="11">
        <v>255038</v>
      </c>
      <c r="B375" s="12" t="s">
        <v>189</v>
      </c>
      <c r="C375" s="13" t="str">
        <f t="shared" si="10"/>
        <v>208</v>
      </c>
      <c r="D375" s="13" t="str">
        <f t="shared" si="11"/>
        <v>20805</v>
      </c>
      <c r="E375" s="13">
        <f>IF(ISNA(VLOOKUP(F375,'2020功能科目'!A:B,2,FALSE)),"",VLOOKUP(F375,'2020功能科目'!A:B,2,FALSE))</f>
        <v>2080505</v>
      </c>
      <c r="F375" s="12" t="s">
        <v>385</v>
      </c>
      <c r="G375" s="14">
        <v>1369513.12</v>
      </c>
      <c r="H375" s="14">
        <v>1389441.76</v>
      </c>
    </row>
    <row r="376" spans="1:8">
      <c r="A376" s="11">
        <v>255038</v>
      </c>
      <c r="B376" s="12" t="s">
        <v>189</v>
      </c>
      <c r="C376" s="13" t="str">
        <f t="shared" si="10"/>
        <v>208</v>
      </c>
      <c r="D376" s="13" t="str">
        <f t="shared" si="11"/>
        <v>20805</v>
      </c>
      <c r="E376" s="13">
        <f>IF(ISNA(VLOOKUP(F376,'2020功能科目'!A:B,2,FALSE)),"",VLOOKUP(F376,'2020功能科目'!A:B,2,FALSE))</f>
        <v>2080506</v>
      </c>
      <c r="F376" s="12" t="s">
        <v>386</v>
      </c>
      <c r="G376" s="14">
        <v>684755.96</v>
      </c>
      <c r="H376" s="14">
        <v>694720.88</v>
      </c>
    </row>
    <row r="377" spans="1:8">
      <c r="A377" s="11">
        <v>255038</v>
      </c>
      <c r="B377" s="12" t="s">
        <v>189</v>
      </c>
      <c r="C377" s="13" t="str">
        <f t="shared" si="10"/>
        <v>210</v>
      </c>
      <c r="D377" s="13" t="str">
        <f t="shared" si="11"/>
        <v>21011</v>
      </c>
      <c r="E377" s="13">
        <f>IF(ISNA(VLOOKUP(F377,'2020功能科目'!A:B,2,FALSE)),"",VLOOKUP(F377,'2020功能科目'!A:B,2,FALSE))</f>
        <v>2101102</v>
      </c>
      <c r="F377" s="12" t="s">
        <v>388</v>
      </c>
      <c r="G377" s="14">
        <v>1508031.74</v>
      </c>
      <c r="H377" s="14">
        <v>1128921.43</v>
      </c>
    </row>
    <row r="378" spans="1:8">
      <c r="A378" s="11">
        <v>255038</v>
      </c>
      <c r="B378" s="12" t="s">
        <v>189</v>
      </c>
      <c r="C378" s="13" t="str">
        <f t="shared" si="10"/>
        <v>221</v>
      </c>
      <c r="D378" s="13" t="str">
        <f t="shared" si="11"/>
        <v>22102</v>
      </c>
      <c r="E378" s="13">
        <f>IF(ISNA(VLOOKUP(F378,'2020功能科目'!A:B,2,FALSE)),"",VLOOKUP(F378,'2020功能科目'!A:B,2,FALSE))</f>
        <v>2210201</v>
      </c>
      <c r="F378" s="12" t="s">
        <v>390</v>
      </c>
      <c r="G378" s="14">
        <v>1570862</v>
      </c>
      <c r="H378" s="14">
        <v>1426081.32</v>
      </c>
    </row>
    <row r="379" spans="1:8">
      <c r="A379" s="11">
        <v>255038</v>
      </c>
      <c r="B379" s="12" t="s">
        <v>189</v>
      </c>
      <c r="C379" s="13" t="str">
        <f t="shared" si="10"/>
        <v>221</v>
      </c>
      <c r="D379" s="13" t="str">
        <f t="shared" si="11"/>
        <v>22102</v>
      </c>
      <c r="E379" s="13">
        <f>IF(ISNA(VLOOKUP(F379,'2020功能科目'!A:B,2,FALSE)),"",VLOOKUP(F379,'2020功能科目'!A:B,2,FALSE))</f>
        <v>2210202</v>
      </c>
      <c r="F379" s="12" t="s">
        <v>391</v>
      </c>
      <c r="G379" s="14">
        <v>150700</v>
      </c>
      <c r="H379" s="14">
        <v>153120</v>
      </c>
    </row>
    <row r="380" spans="1:8">
      <c r="A380" s="11">
        <v>255038</v>
      </c>
      <c r="B380" s="12" t="s">
        <v>189</v>
      </c>
      <c r="C380" s="13" t="str">
        <f t="shared" si="10"/>
        <v>221</v>
      </c>
      <c r="D380" s="13" t="str">
        <f t="shared" si="11"/>
        <v>22102</v>
      </c>
      <c r="E380" s="13">
        <f>IF(ISNA(VLOOKUP(F380,'2020功能科目'!A:B,2,FALSE)),"",VLOOKUP(F380,'2020功能科目'!A:B,2,FALSE))</f>
        <v>2210203</v>
      </c>
      <c r="F380" s="12" t="s">
        <v>392</v>
      </c>
      <c r="G380" s="14">
        <v>1581312</v>
      </c>
      <c r="H380" s="14">
        <v>1573560</v>
      </c>
    </row>
    <row r="381" spans="1:8">
      <c r="A381" s="11">
        <v>255039</v>
      </c>
      <c r="B381" s="12" t="s">
        <v>190</v>
      </c>
      <c r="C381" s="13" t="str">
        <f t="shared" si="10"/>
        <v>205</v>
      </c>
      <c r="D381" s="13" t="str">
        <f t="shared" si="11"/>
        <v>20502</v>
      </c>
      <c r="E381" s="13">
        <f>IF(ISNA(VLOOKUP(F381,'2020功能科目'!A:B,2,FALSE)),"",VLOOKUP(F381,'2020功能科目'!A:B,2,FALSE))</f>
        <v>2050202</v>
      </c>
      <c r="F381" s="12" t="s">
        <v>378</v>
      </c>
      <c r="G381" s="14">
        <v>16586032.439999999</v>
      </c>
      <c r="H381" s="14">
        <v>12833057.779999999</v>
      </c>
    </row>
    <row r="382" spans="1:8">
      <c r="A382" s="11">
        <v>255039</v>
      </c>
      <c r="B382" s="12" t="s">
        <v>190</v>
      </c>
      <c r="C382" s="13" t="str">
        <f t="shared" si="10"/>
        <v>205</v>
      </c>
      <c r="D382" s="13" t="str">
        <f t="shared" si="11"/>
        <v>20502</v>
      </c>
      <c r="E382" s="13">
        <f>IF(ISNA(VLOOKUP(F382,'2020功能科目'!A:B,2,FALSE)),"",VLOOKUP(F382,'2020功能科目'!A:B,2,FALSE))</f>
        <v>2050299</v>
      </c>
      <c r="F382" s="12" t="s">
        <v>380</v>
      </c>
      <c r="G382" s="14">
        <v>132512.37</v>
      </c>
      <c r="H382" s="14">
        <v>72612.37</v>
      </c>
    </row>
    <row r="383" spans="1:8">
      <c r="A383" s="11">
        <v>255039</v>
      </c>
      <c r="B383" s="12" t="s">
        <v>190</v>
      </c>
      <c r="C383" s="13" t="str">
        <f t="shared" si="10"/>
        <v>205</v>
      </c>
      <c r="D383" s="13" t="str">
        <f t="shared" si="11"/>
        <v>20508</v>
      </c>
      <c r="E383" s="13">
        <f>IF(ISNA(VLOOKUP(F383,'2020功能科目'!A:B,2,FALSE)),"",VLOOKUP(F383,'2020功能科目'!A:B,2,FALSE))</f>
        <v>2050803</v>
      </c>
      <c r="F383" s="12" t="s">
        <v>381</v>
      </c>
      <c r="G383" s="14">
        <v>0</v>
      </c>
      <c r="H383" s="14">
        <v>38400</v>
      </c>
    </row>
    <row r="384" spans="1:8">
      <c r="A384" s="11">
        <v>255039</v>
      </c>
      <c r="B384" s="12" t="s">
        <v>190</v>
      </c>
      <c r="C384" s="13" t="str">
        <f t="shared" si="10"/>
        <v>205</v>
      </c>
      <c r="D384" s="13" t="str">
        <f t="shared" si="11"/>
        <v>20509</v>
      </c>
      <c r="E384" s="13">
        <f>IF(ISNA(VLOOKUP(F384,'2020功能科目'!A:B,2,FALSE)),"",VLOOKUP(F384,'2020功能科目'!A:B,2,FALSE))</f>
        <v>2050903</v>
      </c>
      <c r="F384" s="12" t="s">
        <v>382</v>
      </c>
      <c r="G384" s="14">
        <v>209968.94</v>
      </c>
      <c r="H384" s="14">
        <v>210000</v>
      </c>
    </row>
    <row r="385" spans="1:8">
      <c r="A385" s="11">
        <v>255039</v>
      </c>
      <c r="B385" s="12" t="s">
        <v>190</v>
      </c>
      <c r="C385" s="13" t="str">
        <f t="shared" si="10"/>
        <v>205</v>
      </c>
      <c r="D385" s="13" t="str">
        <f t="shared" si="11"/>
        <v>20509</v>
      </c>
      <c r="E385" s="13">
        <f>IF(ISNA(VLOOKUP(F385,'2020功能科目'!A:B,2,FALSE)),"",VLOOKUP(F385,'2020功能科目'!A:B,2,FALSE))</f>
        <v>2050904</v>
      </c>
      <c r="F385" s="12" t="s">
        <v>383</v>
      </c>
      <c r="G385" s="14">
        <v>935300</v>
      </c>
      <c r="H385" s="14">
        <v>935300</v>
      </c>
    </row>
    <row r="386" spans="1:8">
      <c r="A386" s="11">
        <v>255039</v>
      </c>
      <c r="B386" s="12" t="s">
        <v>190</v>
      </c>
      <c r="C386" s="13" t="str">
        <f t="shared" si="10"/>
        <v>208</v>
      </c>
      <c r="D386" s="13" t="str">
        <f t="shared" si="11"/>
        <v>20805</v>
      </c>
      <c r="E386" s="13">
        <f>IF(ISNA(VLOOKUP(F386,'2020功能科目'!A:B,2,FALSE)),"",VLOOKUP(F386,'2020功能科目'!A:B,2,FALSE))</f>
        <v>2080502</v>
      </c>
      <c r="F386" s="12" t="s">
        <v>384</v>
      </c>
      <c r="G386" s="14">
        <v>1204990</v>
      </c>
      <c r="H386" s="14">
        <v>682226</v>
      </c>
    </row>
    <row r="387" spans="1:8">
      <c r="A387" s="11">
        <v>255039</v>
      </c>
      <c r="B387" s="12" t="s">
        <v>190</v>
      </c>
      <c r="C387" s="13" t="str">
        <f t="shared" ref="C387:C450" si="12">LEFT(D387,3)</f>
        <v>208</v>
      </c>
      <c r="D387" s="13" t="str">
        <f t="shared" ref="D387:D450" si="13">LEFT(E387,5)</f>
        <v>20805</v>
      </c>
      <c r="E387" s="13">
        <f>IF(ISNA(VLOOKUP(F387,'2020功能科目'!A:B,2,FALSE)),"",VLOOKUP(F387,'2020功能科目'!A:B,2,FALSE))</f>
        <v>2080505</v>
      </c>
      <c r="F387" s="12" t="s">
        <v>385</v>
      </c>
      <c r="G387" s="14">
        <v>969132.8</v>
      </c>
      <c r="H387" s="14">
        <v>945021.54</v>
      </c>
    </row>
    <row r="388" spans="1:8">
      <c r="A388" s="11">
        <v>255039</v>
      </c>
      <c r="B388" s="12" t="s">
        <v>190</v>
      </c>
      <c r="C388" s="13" t="str">
        <f t="shared" si="12"/>
        <v>208</v>
      </c>
      <c r="D388" s="13" t="str">
        <f t="shared" si="13"/>
        <v>20805</v>
      </c>
      <c r="E388" s="13">
        <f>IF(ISNA(VLOOKUP(F388,'2020功能科目'!A:B,2,FALSE)),"",VLOOKUP(F388,'2020功能科目'!A:B,2,FALSE))</f>
        <v>2080506</v>
      </c>
      <c r="F388" s="12" t="s">
        <v>386</v>
      </c>
      <c r="G388" s="14">
        <v>484566.4</v>
      </c>
      <c r="H388" s="14">
        <v>472510.77</v>
      </c>
    </row>
    <row r="389" spans="1:8">
      <c r="A389" s="11">
        <v>255039</v>
      </c>
      <c r="B389" s="12" t="s">
        <v>190</v>
      </c>
      <c r="C389" s="13" t="str">
        <f t="shared" si="12"/>
        <v>210</v>
      </c>
      <c r="D389" s="13" t="str">
        <f t="shared" si="13"/>
        <v>21011</v>
      </c>
      <c r="E389" s="13">
        <f>IF(ISNA(VLOOKUP(F389,'2020功能科目'!A:B,2,FALSE)),"",VLOOKUP(F389,'2020功能科目'!A:B,2,FALSE))</f>
        <v>2101102</v>
      </c>
      <c r="F389" s="12" t="s">
        <v>388</v>
      </c>
      <c r="G389" s="14">
        <v>888193.35</v>
      </c>
      <c r="H389" s="14">
        <v>767830</v>
      </c>
    </row>
    <row r="390" spans="1:8">
      <c r="A390" s="11">
        <v>255039</v>
      </c>
      <c r="B390" s="12" t="s">
        <v>190</v>
      </c>
      <c r="C390" s="13" t="str">
        <f t="shared" si="12"/>
        <v>221</v>
      </c>
      <c r="D390" s="13" t="str">
        <f t="shared" si="13"/>
        <v>22102</v>
      </c>
      <c r="E390" s="13">
        <f>IF(ISNA(VLOOKUP(F390,'2020功能科目'!A:B,2,FALSE)),"",VLOOKUP(F390,'2020功能科目'!A:B,2,FALSE))</f>
        <v>2210201</v>
      </c>
      <c r="F390" s="12" t="s">
        <v>390</v>
      </c>
      <c r="G390" s="14">
        <v>1015575</v>
      </c>
      <c r="H390" s="14">
        <v>996766.16</v>
      </c>
    </row>
    <row r="391" spans="1:8">
      <c r="A391" s="11">
        <v>255039</v>
      </c>
      <c r="B391" s="12" t="s">
        <v>190</v>
      </c>
      <c r="C391" s="13" t="str">
        <f t="shared" si="12"/>
        <v>221</v>
      </c>
      <c r="D391" s="13" t="str">
        <f t="shared" si="13"/>
        <v>22102</v>
      </c>
      <c r="E391" s="13">
        <f>IF(ISNA(VLOOKUP(F391,'2020功能科目'!A:B,2,FALSE)),"",VLOOKUP(F391,'2020功能科目'!A:B,2,FALSE))</f>
        <v>2210202</v>
      </c>
      <c r="F391" s="12" t="s">
        <v>391</v>
      </c>
      <c r="G391" s="14">
        <v>100590.91</v>
      </c>
      <c r="H391" s="14">
        <v>103205.4</v>
      </c>
    </row>
    <row r="392" spans="1:8">
      <c r="A392" s="11">
        <v>255039</v>
      </c>
      <c r="B392" s="12" t="s">
        <v>190</v>
      </c>
      <c r="C392" s="13" t="str">
        <f t="shared" si="12"/>
        <v>221</v>
      </c>
      <c r="D392" s="13" t="str">
        <f t="shared" si="13"/>
        <v>22102</v>
      </c>
      <c r="E392" s="13">
        <f>IF(ISNA(VLOOKUP(F392,'2020功能科目'!A:B,2,FALSE)),"",VLOOKUP(F392,'2020功能科目'!A:B,2,FALSE))</f>
        <v>2210203</v>
      </c>
      <c r="F392" s="12" t="s">
        <v>392</v>
      </c>
      <c r="G392" s="14">
        <v>1043390</v>
      </c>
      <c r="H392" s="14">
        <v>1037088</v>
      </c>
    </row>
    <row r="393" spans="1:8">
      <c r="A393" s="11">
        <v>255040</v>
      </c>
      <c r="B393" s="12" t="s">
        <v>191</v>
      </c>
      <c r="C393" s="13" t="str">
        <f t="shared" si="12"/>
        <v>205</v>
      </c>
      <c r="D393" s="13" t="str">
        <f t="shared" si="13"/>
        <v>20502</v>
      </c>
      <c r="E393" s="13">
        <f>IF(ISNA(VLOOKUP(F393,'2020功能科目'!A:B,2,FALSE)),"",VLOOKUP(F393,'2020功能科目'!A:B,2,FALSE))</f>
        <v>2050202</v>
      </c>
      <c r="F393" s="12" t="s">
        <v>378</v>
      </c>
      <c r="G393" s="14">
        <v>16853270.789999999</v>
      </c>
      <c r="H393" s="14">
        <v>12292761.380000001</v>
      </c>
    </row>
    <row r="394" spans="1:8">
      <c r="A394" s="11">
        <v>255040</v>
      </c>
      <c r="B394" s="12" t="s">
        <v>191</v>
      </c>
      <c r="C394" s="13" t="str">
        <f t="shared" si="12"/>
        <v>205</v>
      </c>
      <c r="D394" s="13" t="str">
        <f t="shared" si="13"/>
        <v>20502</v>
      </c>
      <c r="E394" s="13">
        <f>IF(ISNA(VLOOKUP(F394,'2020功能科目'!A:B,2,FALSE)),"",VLOOKUP(F394,'2020功能科目'!A:B,2,FALSE))</f>
        <v>2050299</v>
      </c>
      <c r="F394" s="12" t="s">
        <v>380</v>
      </c>
      <c r="G394" s="14">
        <v>53900</v>
      </c>
      <c r="H394" s="14">
        <v>0</v>
      </c>
    </row>
    <row r="395" spans="1:8">
      <c r="A395" s="11">
        <v>255040</v>
      </c>
      <c r="B395" s="12" t="s">
        <v>191</v>
      </c>
      <c r="C395" s="13" t="str">
        <f t="shared" si="12"/>
        <v>205</v>
      </c>
      <c r="D395" s="13" t="str">
        <f t="shared" si="13"/>
        <v>20508</v>
      </c>
      <c r="E395" s="13">
        <f>IF(ISNA(VLOOKUP(F395,'2020功能科目'!A:B,2,FALSE)),"",VLOOKUP(F395,'2020功能科目'!A:B,2,FALSE))</f>
        <v>2050803</v>
      </c>
      <c r="F395" s="12" t="s">
        <v>381</v>
      </c>
      <c r="G395" s="14">
        <v>0</v>
      </c>
      <c r="H395" s="14">
        <v>40000</v>
      </c>
    </row>
    <row r="396" spans="1:8">
      <c r="A396" s="11">
        <v>255040</v>
      </c>
      <c r="B396" s="12" t="s">
        <v>191</v>
      </c>
      <c r="C396" s="13" t="str">
        <f t="shared" si="12"/>
        <v>205</v>
      </c>
      <c r="D396" s="13" t="str">
        <f t="shared" si="13"/>
        <v>20509</v>
      </c>
      <c r="E396" s="13">
        <f>IF(ISNA(VLOOKUP(F396,'2020功能科目'!A:B,2,FALSE)),"",VLOOKUP(F396,'2020功能科目'!A:B,2,FALSE))</f>
        <v>2050903</v>
      </c>
      <c r="F396" s="12" t="s">
        <v>382</v>
      </c>
      <c r="G396" s="14">
        <v>118970.6</v>
      </c>
      <c r="H396" s="14">
        <v>119000</v>
      </c>
    </row>
    <row r="397" spans="1:8">
      <c r="A397" s="11">
        <v>255040</v>
      </c>
      <c r="B397" s="12" t="s">
        <v>191</v>
      </c>
      <c r="C397" s="13" t="str">
        <f t="shared" si="12"/>
        <v>205</v>
      </c>
      <c r="D397" s="13" t="str">
        <f t="shared" si="13"/>
        <v>20509</v>
      </c>
      <c r="E397" s="13">
        <f>IF(ISNA(VLOOKUP(F397,'2020功能科目'!A:B,2,FALSE)),"",VLOOKUP(F397,'2020功能科目'!A:B,2,FALSE))</f>
        <v>2050904</v>
      </c>
      <c r="F397" s="12" t="s">
        <v>383</v>
      </c>
      <c r="G397" s="14">
        <v>517810.09</v>
      </c>
      <c r="H397" s="14">
        <v>518000</v>
      </c>
    </row>
    <row r="398" spans="1:8">
      <c r="A398" s="11">
        <v>255040</v>
      </c>
      <c r="B398" s="12" t="s">
        <v>191</v>
      </c>
      <c r="C398" s="13" t="str">
        <f t="shared" si="12"/>
        <v>208</v>
      </c>
      <c r="D398" s="13" t="str">
        <f t="shared" si="13"/>
        <v>20805</v>
      </c>
      <c r="E398" s="13">
        <f>IF(ISNA(VLOOKUP(F398,'2020功能科目'!A:B,2,FALSE)),"",VLOOKUP(F398,'2020功能科目'!A:B,2,FALSE))</f>
        <v>2080502</v>
      </c>
      <c r="F398" s="12" t="s">
        <v>384</v>
      </c>
      <c r="G398" s="14">
        <v>1074586.97</v>
      </c>
      <c r="H398" s="14">
        <v>661058</v>
      </c>
    </row>
    <row r="399" spans="1:8">
      <c r="A399" s="11">
        <v>255040</v>
      </c>
      <c r="B399" s="12" t="s">
        <v>191</v>
      </c>
      <c r="C399" s="13" t="str">
        <f t="shared" si="12"/>
        <v>208</v>
      </c>
      <c r="D399" s="13" t="str">
        <f t="shared" si="13"/>
        <v>20805</v>
      </c>
      <c r="E399" s="13">
        <f>IF(ISNA(VLOOKUP(F399,'2020功能科目'!A:B,2,FALSE)),"",VLOOKUP(F399,'2020功能科目'!A:B,2,FALSE))</f>
        <v>2080505</v>
      </c>
      <c r="F399" s="12" t="s">
        <v>385</v>
      </c>
      <c r="G399" s="14">
        <v>1102414.56</v>
      </c>
      <c r="H399" s="14">
        <v>1407055.36</v>
      </c>
    </row>
    <row r="400" spans="1:8">
      <c r="A400" s="11">
        <v>255040</v>
      </c>
      <c r="B400" s="12" t="s">
        <v>191</v>
      </c>
      <c r="C400" s="13" t="str">
        <f t="shared" si="12"/>
        <v>208</v>
      </c>
      <c r="D400" s="13" t="str">
        <f t="shared" si="13"/>
        <v>20805</v>
      </c>
      <c r="E400" s="13">
        <f>IF(ISNA(VLOOKUP(F400,'2020功能科目'!A:B,2,FALSE)),"",VLOOKUP(F400,'2020功能科目'!A:B,2,FALSE))</f>
        <v>2080506</v>
      </c>
      <c r="F400" s="12" t="s">
        <v>386</v>
      </c>
      <c r="G400" s="14">
        <v>551207.28</v>
      </c>
      <c r="H400" s="14">
        <v>703527.68</v>
      </c>
    </row>
    <row r="401" spans="1:8">
      <c r="A401" s="11">
        <v>255040</v>
      </c>
      <c r="B401" s="12" t="s">
        <v>191</v>
      </c>
      <c r="C401" s="13" t="str">
        <f t="shared" si="12"/>
        <v>210</v>
      </c>
      <c r="D401" s="13" t="str">
        <f t="shared" si="13"/>
        <v>21011</v>
      </c>
      <c r="E401" s="13">
        <f>IF(ISNA(VLOOKUP(F401,'2020功能科目'!A:B,2,FALSE)),"",VLOOKUP(F401,'2020功能科目'!A:B,2,FALSE))</f>
        <v>2101102</v>
      </c>
      <c r="F401" s="12" t="s">
        <v>388</v>
      </c>
      <c r="G401" s="14">
        <v>1133311.77</v>
      </c>
      <c r="H401" s="14">
        <v>1143232.48</v>
      </c>
    </row>
    <row r="402" spans="1:8">
      <c r="A402" s="11">
        <v>255040</v>
      </c>
      <c r="B402" s="12" t="s">
        <v>191</v>
      </c>
      <c r="C402" s="13" t="str">
        <f t="shared" si="12"/>
        <v>221</v>
      </c>
      <c r="D402" s="13" t="str">
        <f t="shared" si="13"/>
        <v>22102</v>
      </c>
      <c r="E402" s="13">
        <f>IF(ISNA(VLOOKUP(F402,'2020功能科目'!A:B,2,FALSE)),"",VLOOKUP(F402,'2020功能科目'!A:B,2,FALSE))</f>
        <v>2210201</v>
      </c>
      <c r="F402" s="12" t="s">
        <v>390</v>
      </c>
      <c r="G402" s="14">
        <v>1312692</v>
      </c>
      <c r="H402" s="14">
        <v>1355291.52</v>
      </c>
    </row>
    <row r="403" spans="1:8">
      <c r="A403" s="11">
        <v>255040</v>
      </c>
      <c r="B403" s="12" t="s">
        <v>191</v>
      </c>
      <c r="C403" s="13" t="str">
        <f t="shared" si="12"/>
        <v>221</v>
      </c>
      <c r="D403" s="13" t="str">
        <f t="shared" si="13"/>
        <v>22102</v>
      </c>
      <c r="E403" s="13">
        <f>IF(ISNA(VLOOKUP(F403,'2020功能科目'!A:B,2,FALSE)),"",VLOOKUP(F403,'2020功能科目'!A:B,2,FALSE))</f>
        <v>2210202</v>
      </c>
      <c r="F403" s="12" t="s">
        <v>391</v>
      </c>
      <c r="G403" s="14">
        <v>104990</v>
      </c>
      <c r="H403" s="14">
        <v>107040</v>
      </c>
    </row>
    <row r="404" spans="1:8">
      <c r="A404" s="11">
        <v>255040</v>
      </c>
      <c r="B404" s="12" t="s">
        <v>191</v>
      </c>
      <c r="C404" s="13" t="str">
        <f t="shared" si="12"/>
        <v>221</v>
      </c>
      <c r="D404" s="13" t="str">
        <f t="shared" si="13"/>
        <v>22102</v>
      </c>
      <c r="E404" s="13">
        <f>IF(ISNA(VLOOKUP(F404,'2020功能科目'!A:B,2,FALSE)),"",VLOOKUP(F404,'2020功能科目'!A:B,2,FALSE))</f>
        <v>2210203</v>
      </c>
      <c r="F404" s="12" t="s">
        <v>392</v>
      </c>
      <c r="G404" s="14">
        <v>1552225</v>
      </c>
      <c r="H404" s="14">
        <v>1248372</v>
      </c>
    </row>
    <row r="405" spans="1:8">
      <c r="A405" s="11">
        <v>255042</v>
      </c>
      <c r="B405" s="12" t="s">
        <v>192</v>
      </c>
      <c r="C405" s="13" t="str">
        <f t="shared" si="12"/>
        <v>205</v>
      </c>
      <c r="D405" s="13" t="str">
        <f t="shared" si="13"/>
        <v>20502</v>
      </c>
      <c r="E405" s="13">
        <f>IF(ISNA(VLOOKUP(F405,'2020功能科目'!A:B,2,FALSE)),"",VLOOKUP(F405,'2020功能科目'!A:B,2,FALSE))</f>
        <v>2050202</v>
      </c>
      <c r="F405" s="12" t="s">
        <v>378</v>
      </c>
      <c r="G405" s="14">
        <v>99714099.769999996</v>
      </c>
      <c r="H405" s="14">
        <v>81773079.319999993</v>
      </c>
    </row>
    <row r="406" spans="1:8">
      <c r="A406" s="11">
        <v>255042</v>
      </c>
      <c r="B406" s="12" t="s">
        <v>192</v>
      </c>
      <c r="C406" s="13" t="str">
        <f t="shared" si="12"/>
        <v>205</v>
      </c>
      <c r="D406" s="13" t="str">
        <f t="shared" si="13"/>
        <v>20502</v>
      </c>
      <c r="E406" s="13">
        <f>IF(ISNA(VLOOKUP(F406,'2020功能科目'!A:B,2,FALSE)),"",VLOOKUP(F406,'2020功能科目'!A:B,2,FALSE))</f>
        <v>2050299</v>
      </c>
      <c r="F406" s="12" t="s">
        <v>380</v>
      </c>
      <c r="G406" s="14">
        <v>685111.16</v>
      </c>
      <c r="H406" s="14">
        <v>281349.26</v>
      </c>
    </row>
    <row r="407" spans="1:8">
      <c r="A407" s="11">
        <v>255042</v>
      </c>
      <c r="B407" s="12" t="s">
        <v>192</v>
      </c>
      <c r="C407" s="13" t="str">
        <f t="shared" si="12"/>
        <v>205</v>
      </c>
      <c r="D407" s="13" t="str">
        <f t="shared" si="13"/>
        <v>20508</v>
      </c>
      <c r="E407" s="13">
        <f>IF(ISNA(VLOOKUP(F407,'2020功能科目'!A:B,2,FALSE)),"",VLOOKUP(F407,'2020功能科目'!A:B,2,FALSE))</f>
        <v>2050803</v>
      </c>
      <c r="F407" s="12" t="s">
        <v>381</v>
      </c>
      <c r="G407" s="14">
        <v>124074.52</v>
      </c>
      <c r="H407" s="14">
        <v>248800</v>
      </c>
    </row>
    <row r="408" spans="1:8">
      <c r="A408" s="11">
        <v>255042</v>
      </c>
      <c r="B408" s="12" t="s">
        <v>192</v>
      </c>
      <c r="C408" s="13" t="str">
        <f t="shared" si="12"/>
        <v>205</v>
      </c>
      <c r="D408" s="13" t="str">
        <f t="shared" si="13"/>
        <v>20509</v>
      </c>
      <c r="E408" s="13">
        <f>IF(ISNA(VLOOKUP(F408,'2020功能科目'!A:B,2,FALSE)),"",VLOOKUP(F408,'2020功能科目'!A:B,2,FALSE))</f>
        <v>2050904</v>
      </c>
      <c r="F408" s="12" t="s">
        <v>383</v>
      </c>
      <c r="G408" s="14">
        <v>52500</v>
      </c>
      <c r="H408" s="14">
        <v>52500</v>
      </c>
    </row>
    <row r="409" spans="1:8">
      <c r="A409" s="11">
        <v>255042</v>
      </c>
      <c r="B409" s="12" t="s">
        <v>192</v>
      </c>
      <c r="C409" s="13" t="str">
        <f t="shared" si="12"/>
        <v>208</v>
      </c>
      <c r="D409" s="13" t="str">
        <f t="shared" si="13"/>
        <v>20805</v>
      </c>
      <c r="E409" s="13">
        <f>IF(ISNA(VLOOKUP(F409,'2020功能科目'!A:B,2,FALSE)),"",VLOOKUP(F409,'2020功能科目'!A:B,2,FALSE))</f>
        <v>2080502</v>
      </c>
      <c r="F409" s="12" t="s">
        <v>384</v>
      </c>
      <c r="G409" s="14">
        <v>3338907.18</v>
      </c>
      <c r="H409" s="14">
        <v>2925776</v>
      </c>
    </row>
    <row r="410" spans="1:8">
      <c r="A410" s="11">
        <v>255042</v>
      </c>
      <c r="B410" s="12" t="s">
        <v>192</v>
      </c>
      <c r="C410" s="13" t="str">
        <f t="shared" si="12"/>
        <v>208</v>
      </c>
      <c r="D410" s="13" t="str">
        <f t="shared" si="13"/>
        <v>20805</v>
      </c>
      <c r="E410" s="13">
        <f>IF(ISNA(VLOOKUP(F410,'2020功能科目'!A:B,2,FALSE)),"",VLOOKUP(F410,'2020功能科目'!A:B,2,FALSE))</f>
        <v>2080505</v>
      </c>
      <c r="F410" s="12" t="s">
        <v>385</v>
      </c>
      <c r="G410" s="14">
        <v>7175696.7999999998</v>
      </c>
      <c r="H410" s="14">
        <v>7683959.6799999997</v>
      </c>
    </row>
    <row r="411" spans="1:8">
      <c r="A411" s="11">
        <v>255042</v>
      </c>
      <c r="B411" s="12" t="s">
        <v>192</v>
      </c>
      <c r="C411" s="13" t="str">
        <f t="shared" si="12"/>
        <v>208</v>
      </c>
      <c r="D411" s="13" t="str">
        <f t="shared" si="13"/>
        <v>20805</v>
      </c>
      <c r="E411" s="13">
        <f>IF(ISNA(VLOOKUP(F411,'2020功能科目'!A:B,2,FALSE)),"",VLOOKUP(F411,'2020功能科目'!A:B,2,FALSE))</f>
        <v>2080506</v>
      </c>
      <c r="F411" s="12" t="s">
        <v>386</v>
      </c>
      <c r="G411" s="14">
        <v>3587848.4</v>
      </c>
      <c r="H411" s="14">
        <v>3841979.84</v>
      </c>
    </row>
    <row r="412" spans="1:8">
      <c r="A412" s="11">
        <v>255042</v>
      </c>
      <c r="B412" s="12" t="s">
        <v>192</v>
      </c>
      <c r="C412" s="13" t="str">
        <f t="shared" si="12"/>
        <v>210</v>
      </c>
      <c r="D412" s="13" t="str">
        <f t="shared" si="13"/>
        <v>21011</v>
      </c>
      <c r="E412" s="13">
        <f>IF(ISNA(VLOOKUP(F412,'2020功能科目'!A:B,2,FALSE)),"",VLOOKUP(F412,'2020功能科目'!A:B,2,FALSE))</f>
        <v>2101102</v>
      </c>
      <c r="F412" s="12" t="s">
        <v>388</v>
      </c>
      <c r="G412" s="14">
        <v>7513634.5</v>
      </c>
      <c r="H412" s="14">
        <v>6243217.2400000002</v>
      </c>
    </row>
    <row r="413" spans="1:8">
      <c r="A413" s="11">
        <v>255042</v>
      </c>
      <c r="B413" s="12" t="s">
        <v>192</v>
      </c>
      <c r="C413" s="13" t="str">
        <f t="shared" si="12"/>
        <v>221</v>
      </c>
      <c r="D413" s="13" t="str">
        <f t="shared" si="13"/>
        <v>22102</v>
      </c>
      <c r="E413" s="13">
        <f>IF(ISNA(VLOOKUP(F413,'2020功能科目'!A:B,2,FALSE)),"",VLOOKUP(F413,'2020功能科目'!A:B,2,FALSE))</f>
        <v>2210201</v>
      </c>
      <c r="F413" s="12" t="s">
        <v>390</v>
      </c>
      <c r="G413" s="14">
        <v>8532652</v>
      </c>
      <c r="H413" s="14">
        <v>7628969.7599999998</v>
      </c>
    </row>
    <row r="414" spans="1:8">
      <c r="A414" s="11">
        <v>255042</v>
      </c>
      <c r="B414" s="12" t="s">
        <v>192</v>
      </c>
      <c r="C414" s="13" t="str">
        <f t="shared" si="12"/>
        <v>221</v>
      </c>
      <c r="D414" s="13" t="str">
        <f t="shared" si="13"/>
        <v>22102</v>
      </c>
      <c r="E414" s="13">
        <f>IF(ISNA(VLOOKUP(F414,'2020功能科目'!A:B,2,FALSE)),"",VLOOKUP(F414,'2020功能科目'!A:B,2,FALSE))</f>
        <v>2210202</v>
      </c>
      <c r="F414" s="12" t="s">
        <v>391</v>
      </c>
      <c r="G414" s="14">
        <v>548680</v>
      </c>
      <c r="H414" s="14">
        <v>552600</v>
      </c>
    </row>
    <row r="415" spans="1:8">
      <c r="A415" s="11">
        <v>255042</v>
      </c>
      <c r="B415" s="12" t="s">
        <v>192</v>
      </c>
      <c r="C415" s="13" t="str">
        <f t="shared" si="12"/>
        <v>221</v>
      </c>
      <c r="D415" s="13" t="str">
        <f t="shared" si="13"/>
        <v>22102</v>
      </c>
      <c r="E415" s="13">
        <f>IF(ISNA(VLOOKUP(F415,'2020功能科目'!A:B,2,FALSE)),"",VLOOKUP(F415,'2020功能科目'!A:B,2,FALSE))</f>
        <v>2210203</v>
      </c>
      <c r="F415" s="12" t="s">
        <v>392</v>
      </c>
      <c r="G415" s="14">
        <v>6916740</v>
      </c>
      <c r="H415" s="14">
        <v>6686520</v>
      </c>
    </row>
    <row r="416" spans="1:8">
      <c r="A416" s="11">
        <v>255043</v>
      </c>
      <c r="B416" s="12" t="s">
        <v>193</v>
      </c>
      <c r="C416" s="13" t="str">
        <f t="shared" si="12"/>
        <v>205</v>
      </c>
      <c r="D416" s="13" t="str">
        <f t="shared" si="13"/>
        <v>20502</v>
      </c>
      <c r="E416" s="13">
        <f>IF(ISNA(VLOOKUP(F416,'2020功能科目'!A:B,2,FALSE)),"",VLOOKUP(F416,'2020功能科目'!A:B,2,FALSE))</f>
        <v>2050202</v>
      </c>
      <c r="F416" s="12" t="s">
        <v>378</v>
      </c>
      <c r="G416" s="14">
        <v>12422523.369999999</v>
      </c>
      <c r="H416" s="14">
        <v>9612324.5399999991</v>
      </c>
    </row>
    <row r="417" spans="1:8">
      <c r="A417" s="11">
        <v>255043</v>
      </c>
      <c r="B417" s="12" t="s">
        <v>193</v>
      </c>
      <c r="C417" s="13" t="str">
        <f t="shared" si="12"/>
        <v>205</v>
      </c>
      <c r="D417" s="13" t="str">
        <f t="shared" si="13"/>
        <v>20502</v>
      </c>
      <c r="E417" s="13">
        <f>IF(ISNA(VLOOKUP(F417,'2020功能科目'!A:B,2,FALSE)),"",VLOOKUP(F417,'2020功能科目'!A:B,2,FALSE))</f>
        <v>2050299</v>
      </c>
      <c r="F417" s="12" t="s">
        <v>380</v>
      </c>
      <c r="G417" s="14">
        <v>42400</v>
      </c>
      <c r="H417" s="14">
        <v>0</v>
      </c>
    </row>
    <row r="418" spans="1:8">
      <c r="A418" s="11">
        <v>255043</v>
      </c>
      <c r="B418" s="12" t="s">
        <v>193</v>
      </c>
      <c r="C418" s="13" t="str">
        <f t="shared" si="12"/>
        <v>205</v>
      </c>
      <c r="D418" s="13" t="str">
        <f t="shared" si="13"/>
        <v>20508</v>
      </c>
      <c r="E418" s="13">
        <f>IF(ISNA(VLOOKUP(F418,'2020功能科目'!A:B,2,FALSE)),"",VLOOKUP(F418,'2020功能科目'!A:B,2,FALSE))</f>
        <v>2050803</v>
      </c>
      <c r="F418" s="12" t="s">
        <v>381</v>
      </c>
      <c r="G418" s="14">
        <v>13600</v>
      </c>
      <c r="H418" s="14">
        <v>27200</v>
      </c>
    </row>
    <row r="419" spans="1:8">
      <c r="A419" s="11">
        <v>255043</v>
      </c>
      <c r="B419" s="12" t="s">
        <v>193</v>
      </c>
      <c r="C419" s="13" t="str">
        <f t="shared" si="12"/>
        <v>205</v>
      </c>
      <c r="D419" s="13" t="str">
        <f t="shared" si="13"/>
        <v>20509</v>
      </c>
      <c r="E419" s="13">
        <f>IF(ISNA(VLOOKUP(F419,'2020功能科目'!A:B,2,FALSE)),"",VLOOKUP(F419,'2020功能科目'!A:B,2,FALSE))</f>
        <v>2050903</v>
      </c>
      <c r="F419" s="12" t="s">
        <v>382</v>
      </c>
      <c r="G419" s="14">
        <v>635543.39</v>
      </c>
      <c r="H419" s="14">
        <v>882000</v>
      </c>
    </row>
    <row r="420" spans="1:8">
      <c r="A420" s="11">
        <v>255043</v>
      </c>
      <c r="B420" s="12" t="s">
        <v>193</v>
      </c>
      <c r="C420" s="13" t="str">
        <f t="shared" si="12"/>
        <v>205</v>
      </c>
      <c r="D420" s="13" t="str">
        <f t="shared" si="13"/>
        <v>20509</v>
      </c>
      <c r="E420" s="13">
        <f>IF(ISNA(VLOOKUP(F420,'2020功能科目'!A:B,2,FALSE)),"",VLOOKUP(F420,'2020功能科目'!A:B,2,FALSE))</f>
        <v>2050904</v>
      </c>
      <c r="F420" s="12" t="s">
        <v>383</v>
      </c>
      <c r="G420" s="14">
        <v>618300</v>
      </c>
      <c r="H420" s="14">
        <v>618300</v>
      </c>
    </row>
    <row r="421" spans="1:8">
      <c r="A421" s="11">
        <v>255043</v>
      </c>
      <c r="B421" s="12" t="s">
        <v>193</v>
      </c>
      <c r="C421" s="13" t="str">
        <f t="shared" si="12"/>
        <v>208</v>
      </c>
      <c r="D421" s="13" t="str">
        <f t="shared" si="13"/>
        <v>20805</v>
      </c>
      <c r="E421" s="13">
        <f>IF(ISNA(VLOOKUP(F421,'2020功能科目'!A:B,2,FALSE)),"",VLOOKUP(F421,'2020功能科目'!A:B,2,FALSE))</f>
        <v>2080502</v>
      </c>
      <c r="F421" s="12" t="s">
        <v>384</v>
      </c>
      <c r="G421" s="14">
        <v>587906</v>
      </c>
      <c r="H421" s="14">
        <v>441522</v>
      </c>
    </row>
    <row r="422" spans="1:8">
      <c r="A422" s="11">
        <v>255043</v>
      </c>
      <c r="B422" s="12" t="s">
        <v>193</v>
      </c>
      <c r="C422" s="13" t="str">
        <f t="shared" si="12"/>
        <v>208</v>
      </c>
      <c r="D422" s="13" t="str">
        <f t="shared" si="13"/>
        <v>20805</v>
      </c>
      <c r="E422" s="13">
        <f>IF(ISNA(VLOOKUP(F422,'2020功能科目'!A:B,2,FALSE)),"",VLOOKUP(F422,'2020功能科目'!A:B,2,FALSE))</f>
        <v>2080505</v>
      </c>
      <c r="F422" s="12" t="s">
        <v>385</v>
      </c>
      <c r="G422" s="14">
        <v>801413.12</v>
      </c>
      <c r="H422" s="14">
        <v>768315.2</v>
      </c>
    </row>
    <row r="423" spans="1:8">
      <c r="A423" s="11">
        <v>255043</v>
      </c>
      <c r="B423" s="12" t="s">
        <v>193</v>
      </c>
      <c r="C423" s="13" t="str">
        <f t="shared" si="12"/>
        <v>208</v>
      </c>
      <c r="D423" s="13" t="str">
        <f t="shared" si="13"/>
        <v>20805</v>
      </c>
      <c r="E423" s="13">
        <f>IF(ISNA(VLOOKUP(F423,'2020功能科目'!A:B,2,FALSE)),"",VLOOKUP(F423,'2020功能科目'!A:B,2,FALSE))</f>
        <v>2080506</v>
      </c>
      <c r="F423" s="12" t="s">
        <v>386</v>
      </c>
      <c r="G423" s="14">
        <v>400706.56</v>
      </c>
      <c r="H423" s="14">
        <v>384157.6</v>
      </c>
    </row>
    <row r="424" spans="1:8">
      <c r="A424" s="11">
        <v>255043</v>
      </c>
      <c r="B424" s="12" t="s">
        <v>193</v>
      </c>
      <c r="C424" s="13" t="str">
        <f t="shared" si="12"/>
        <v>210</v>
      </c>
      <c r="D424" s="13" t="str">
        <f t="shared" si="13"/>
        <v>21011</v>
      </c>
      <c r="E424" s="13">
        <f>IF(ISNA(VLOOKUP(F424,'2020功能科目'!A:B,2,FALSE)),"",VLOOKUP(F424,'2020功能科目'!A:B,2,FALSE))</f>
        <v>2101102</v>
      </c>
      <c r="F424" s="12" t="s">
        <v>388</v>
      </c>
      <c r="G424" s="14">
        <v>727840.9</v>
      </c>
      <c r="H424" s="14">
        <v>624256.1</v>
      </c>
    </row>
    <row r="425" spans="1:8">
      <c r="A425" s="11">
        <v>255043</v>
      </c>
      <c r="B425" s="12" t="s">
        <v>193</v>
      </c>
      <c r="C425" s="13" t="str">
        <f t="shared" si="12"/>
        <v>221</v>
      </c>
      <c r="D425" s="13" t="str">
        <f t="shared" si="13"/>
        <v>22102</v>
      </c>
      <c r="E425" s="13">
        <f>IF(ISNA(VLOOKUP(F425,'2020功能科目'!A:B,2,FALSE)),"",VLOOKUP(F425,'2020功能科目'!A:B,2,FALSE))</f>
        <v>2210201</v>
      </c>
      <c r="F425" s="12" t="s">
        <v>390</v>
      </c>
      <c r="G425" s="14">
        <v>805871</v>
      </c>
      <c r="H425" s="14">
        <v>780236.4</v>
      </c>
    </row>
    <row r="426" spans="1:8">
      <c r="A426" s="11">
        <v>255043</v>
      </c>
      <c r="B426" s="12" t="s">
        <v>193</v>
      </c>
      <c r="C426" s="13" t="str">
        <f t="shared" si="12"/>
        <v>221</v>
      </c>
      <c r="D426" s="13" t="str">
        <f t="shared" si="13"/>
        <v>22102</v>
      </c>
      <c r="E426" s="13">
        <f>IF(ISNA(VLOOKUP(F426,'2020功能科目'!A:B,2,FALSE)),"",VLOOKUP(F426,'2020功能科目'!A:B,2,FALSE))</f>
        <v>2210202</v>
      </c>
      <c r="F426" s="12" t="s">
        <v>391</v>
      </c>
      <c r="G426" s="14">
        <v>69480</v>
      </c>
      <c r="H426" s="14">
        <v>70440</v>
      </c>
    </row>
    <row r="427" spans="1:8">
      <c r="A427" s="11">
        <v>255043</v>
      </c>
      <c r="B427" s="12" t="s">
        <v>193</v>
      </c>
      <c r="C427" s="13" t="str">
        <f t="shared" si="12"/>
        <v>221</v>
      </c>
      <c r="D427" s="13" t="str">
        <f t="shared" si="13"/>
        <v>22102</v>
      </c>
      <c r="E427" s="13">
        <f>IF(ISNA(VLOOKUP(F427,'2020功能科目'!A:B,2,FALSE)),"",VLOOKUP(F427,'2020功能科目'!A:B,2,FALSE))</f>
        <v>2210203</v>
      </c>
      <c r="F427" s="12" t="s">
        <v>392</v>
      </c>
      <c r="G427" s="14">
        <v>863661</v>
      </c>
      <c r="H427" s="14">
        <v>857196</v>
      </c>
    </row>
    <row r="428" spans="1:8">
      <c r="A428" s="11">
        <v>255044</v>
      </c>
      <c r="B428" s="12" t="s">
        <v>194</v>
      </c>
      <c r="C428" s="13" t="str">
        <f t="shared" si="12"/>
        <v>205</v>
      </c>
      <c r="D428" s="13" t="str">
        <f t="shared" si="13"/>
        <v>20502</v>
      </c>
      <c r="E428" s="13">
        <f>IF(ISNA(VLOOKUP(F428,'2020功能科目'!A:B,2,FALSE)),"",VLOOKUP(F428,'2020功能科目'!A:B,2,FALSE))</f>
        <v>2050202</v>
      </c>
      <c r="F428" s="12" t="s">
        <v>378</v>
      </c>
      <c r="G428" s="14">
        <v>32346906.149999999</v>
      </c>
      <c r="H428" s="14">
        <v>26833293.960000001</v>
      </c>
    </row>
    <row r="429" spans="1:8">
      <c r="A429" s="11">
        <v>255044</v>
      </c>
      <c r="B429" s="12" t="s">
        <v>194</v>
      </c>
      <c r="C429" s="13" t="str">
        <f t="shared" si="12"/>
        <v>205</v>
      </c>
      <c r="D429" s="13" t="str">
        <f t="shared" si="13"/>
        <v>20502</v>
      </c>
      <c r="E429" s="13">
        <f>IF(ISNA(VLOOKUP(F429,'2020功能科目'!A:B,2,FALSE)),"",VLOOKUP(F429,'2020功能科目'!A:B,2,FALSE))</f>
        <v>2050299</v>
      </c>
      <c r="F429" s="12" t="s">
        <v>380</v>
      </c>
      <c r="G429" s="14">
        <v>124700</v>
      </c>
      <c r="H429" s="14">
        <v>0</v>
      </c>
    </row>
    <row r="430" spans="1:8">
      <c r="A430" s="11">
        <v>255044</v>
      </c>
      <c r="B430" s="12" t="s">
        <v>194</v>
      </c>
      <c r="C430" s="13" t="str">
        <f t="shared" si="12"/>
        <v>205</v>
      </c>
      <c r="D430" s="13" t="str">
        <f t="shared" si="13"/>
        <v>20508</v>
      </c>
      <c r="E430" s="13">
        <f>IF(ISNA(VLOOKUP(F430,'2020功能科目'!A:B,2,FALSE)),"",VLOOKUP(F430,'2020功能科目'!A:B,2,FALSE))</f>
        <v>2050803</v>
      </c>
      <c r="F430" s="12" t="s">
        <v>381</v>
      </c>
      <c r="G430" s="14">
        <v>0</v>
      </c>
      <c r="H430" s="14">
        <v>80800</v>
      </c>
    </row>
    <row r="431" spans="1:8">
      <c r="A431" s="11">
        <v>255044</v>
      </c>
      <c r="B431" s="12" t="s">
        <v>194</v>
      </c>
      <c r="C431" s="13" t="str">
        <f t="shared" si="12"/>
        <v>205</v>
      </c>
      <c r="D431" s="13" t="str">
        <f t="shared" si="13"/>
        <v>20509</v>
      </c>
      <c r="E431" s="13">
        <f>IF(ISNA(VLOOKUP(F431,'2020功能科目'!A:B,2,FALSE)),"",VLOOKUP(F431,'2020功能科目'!A:B,2,FALSE))</f>
        <v>2050903</v>
      </c>
      <c r="F431" s="12" t="s">
        <v>382</v>
      </c>
      <c r="G431" s="14">
        <v>342937.83</v>
      </c>
      <c r="H431" s="14">
        <v>343000</v>
      </c>
    </row>
    <row r="432" spans="1:8">
      <c r="A432" s="11">
        <v>255044</v>
      </c>
      <c r="B432" s="12" t="s">
        <v>194</v>
      </c>
      <c r="C432" s="13" t="str">
        <f t="shared" si="12"/>
        <v>205</v>
      </c>
      <c r="D432" s="13" t="str">
        <f t="shared" si="13"/>
        <v>20509</v>
      </c>
      <c r="E432" s="13">
        <f>IF(ISNA(VLOOKUP(F432,'2020功能科目'!A:B,2,FALSE)),"",VLOOKUP(F432,'2020功能科目'!A:B,2,FALSE))</f>
        <v>2050904</v>
      </c>
      <c r="F432" s="12" t="s">
        <v>383</v>
      </c>
      <c r="G432" s="14">
        <v>150000</v>
      </c>
      <c r="H432" s="14">
        <v>150000</v>
      </c>
    </row>
    <row r="433" spans="1:8">
      <c r="A433" s="11">
        <v>255044</v>
      </c>
      <c r="B433" s="12" t="s">
        <v>194</v>
      </c>
      <c r="C433" s="13" t="str">
        <f t="shared" si="12"/>
        <v>208</v>
      </c>
      <c r="D433" s="13" t="str">
        <f t="shared" si="13"/>
        <v>20805</v>
      </c>
      <c r="E433" s="13">
        <f>IF(ISNA(VLOOKUP(F433,'2020功能科目'!A:B,2,FALSE)),"",VLOOKUP(F433,'2020功能科目'!A:B,2,FALSE))</f>
        <v>2080502</v>
      </c>
      <c r="F433" s="12" t="s">
        <v>384</v>
      </c>
      <c r="G433" s="14">
        <v>2944235.7</v>
      </c>
      <c r="H433" s="14">
        <v>2690727.1</v>
      </c>
    </row>
    <row r="434" spans="1:8">
      <c r="A434" s="11">
        <v>255044</v>
      </c>
      <c r="B434" s="12" t="s">
        <v>194</v>
      </c>
      <c r="C434" s="13" t="str">
        <f t="shared" si="12"/>
        <v>208</v>
      </c>
      <c r="D434" s="13" t="str">
        <f t="shared" si="13"/>
        <v>20805</v>
      </c>
      <c r="E434" s="13">
        <f>IF(ISNA(VLOOKUP(F434,'2020功能科目'!A:B,2,FALSE)),"",VLOOKUP(F434,'2020功能科目'!A:B,2,FALSE))</f>
        <v>2080505</v>
      </c>
      <c r="F434" s="12" t="s">
        <v>385</v>
      </c>
      <c r="G434" s="14">
        <v>2431983.6800000002</v>
      </c>
      <c r="H434" s="14">
        <v>2456426.2400000002</v>
      </c>
    </row>
    <row r="435" spans="1:8">
      <c r="A435" s="11">
        <v>255044</v>
      </c>
      <c r="B435" s="12" t="s">
        <v>194</v>
      </c>
      <c r="C435" s="13" t="str">
        <f t="shared" si="12"/>
        <v>208</v>
      </c>
      <c r="D435" s="13" t="str">
        <f t="shared" si="13"/>
        <v>20805</v>
      </c>
      <c r="E435" s="13">
        <f>IF(ISNA(VLOOKUP(F435,'2020功能科目'!A:B,2,FALSE)),"",VLOOKUP(F435,'2020功能科目'!A:B,2,FALSE))</f>
        <v>2080506</v>
      </c>
      <c r="F435" s="12" t="s">
        <v>386</v>
      </c>
      <c r="G435" s="14">
        <v>1215991.8400000001</v>
      </c>
      <c r="H435" s="14">
        <v>1228213.1200000001</v>
      </c>
    </row>
    <row r="436" spans="1:8">
      <c r="A436" s="11">
        <v>255044</v>
      </c>
      <c r="B436" s="12" t="s">
        <v>194</v>
      </c>
      <c r="C436" s="13" t="str">
        <f t="shared" si="12"/>
        <v>210</v>
      </c>
      <c r="D436" s="13" t="str">
        <f t="shared" si="13"/>
        <v>21011</v>
      </c>
      <c r="E436" s="13">
        <f>IF(ISNA(VLOOKUP(F436,'2020功能科目'!A:B,2,FALSE)),"",VLOOKUP(F436,'2020功能科目'!A:B,2,FALSE))</f>
        <v>2101102</v>
      </c>
      <c r="F436" s="12" t="s">
        <v>388</v>
      </c>
      <c r="G436" s="14">
        <v>2288261.86</v>
      </c>
      <c r="H436" s="14">
        <v>1995846.32</v>
      </c>
    </row>
    <row r="437" spans="1:8">
      <c r="A437" s="11">
        <v>255044</v>
      </c>
      <c r="B437" s="12" t="s">
        <v>194</v>
      </c>
      <c r="C437" s="13" t="str">
        <f t="shared" si="12"/>
        <v>210</v>
      </c>
      <c r="D437" s="13" t="str">
        <f t="shared" si="13"/>
        <v>21011</v>
      </c>
      <c r="E437" s="13">
        <f>IF(ISNA(VLOOKUP(F437,'2020功能科目'!A:B,2,FALSE)),"",VLOOKUP(F437,'2020功能科目'!A:B,2,FALSE))</f>
        <v>2101199</v>
      </c>
      <c r="F437" s="12" t="s">
        <v>389</v>
      </c>
      <c r="G437" s="14">
        <v>360000</v>
      </c>
      <c r="H437" s="14">
        <v>450000</v>
      </c>
    </row>
    <row r="438" spans="1:8">
      <c r="A438" s="11">
        <v>255044</v>
      </c>
      <c r="B438" s="12" t="s">
        <v>194</v>
      </c>
      <c r="C438" s="13" t="str">
        <f t="shared" si="12"/>
        <v>221</v>
      </c>
      <c r="D438" s="13" t="str">
        <f t="shared" si="13"/>
        <v>22102</v>
      </c>
      <c r="E438" s="13">
        <f>IF(ISNA(VLOOKUP(F438,'2020功能科目'!A:B,2,FALSE)),"",VLOOKUP(F438,'2020功能科目'!A:B,2,FALSE))</f>
        <v>2210201</v>
      </c>
      <c r="F438" s="12" t="s">
        <v>390</v>
      </c>
      <c r="G438" s="14">
        <v>2438396</v>
      </c>
      <c r="H438" s="14">
        <v>2448319.6800000002</v>
      </c>
    </row>
    <row r="439" spans="1:8">
      <c r="A439" s="11">
        <v>255044</v>
      </c>
      <c r="B439" s="12" t="s">
        <v>194</v>
      </c>
      <c r="C439" s="13" t="str">
        <f t="shared" si="12"/>
        <v>221</v>
      </c>
      <c r="D439" s="13" t="str">
        <f t="shared" si="13"/>
        <v>22102</v>
      </c>
      <c r="E439" s="13">
        <f>IF(ISNA(VLOOKUP(F439,'2020功能科目'!A:B,2,FALSE)),"",VLOOKUP(F439,'2020功能科目'!A:B,2,FALSE))</f>
        <v>2210202</v>
      </c>
      <c r="F439" s="12" t="s">
        <v>391</v>
      </c>
      <c r="G439" s="14">
        <v>244400</v>
      </c>
      <c r="H439" s="14">
        <v>245880</v>
      </c>
    </row>
    <row r="440" spans="1:8">
      <c r="A440" s="11">
        <v>255044</v>
      </c>
      <c r="B440" s="12" t="s">
        <v>194</v>
      </c>
      <c r="C440" s="13" t="str">
        <f t="shared" si="12"/>
        <v>221</v>
      </c>
      <c r="D440" s="13" t="str">
        <f t="shared" si="13"/>
        <v>22102</v>
      </c>
      <c r="E440" s="13">
        <f>IF(ISNA(VLOOKUP(F440,'2020功能科目'!A:B,2,FALSE)),"",VLOOKUP(F440,'2020功能科目'!A:B,2,FALSE))</f>
        <v>2210203</v>
      </c>
      <c r="F440" s="12" t="s">
        <v>392</v>
      </c>
      <c r="G440" s="14">
        <v>2346546</v>
      </c>
      <c r="H440" s="14">
        <v>2346648</v>
      </c>
    </row>
    <row r="441" spans="1:8">
      <c r="A441" s="11">
        <v>255047</v>
      </c>
      <c r="B441" s="12" t="s">
        <v>195</v>
      </c>
      <c r="C441" s="13" t="str">
        <f t="shared" si="12"/>
        <v>205</v>
      </c>
      <c r="D441" s="13" t="str">
        <f t="shared" si="13"/>
        <v>20502</v>
      </c>
      <c r="E441" s="13">
        <f>IF(ISNA(VLOOKUP(F441,'2020功能科目'!A:B,2,FALSE)),"",VLOOKUP(F441,'2020功能科目'!A:B,2,FALSE))</f>
        <v>2050202</v>
      </c>
      <c r="F441" s="12" t="s">
        <v>378</v>
      </c>
      <c r="G441" s="14">
        <v>41975822.920000002</v>
      </c>
      <c r="H441" s="14">
        <v>30321302.18</v>
      </c>
    </row>
    <row r="442" spans="1:8">
      <c r="A442" s="11">
        <v>255047</v>
      </c>
      <c r="B442" s="12" t="s">
        <v>195</v>
      </c>
      <c r="C442" s="13" t="str">
        <f t="shared" si="12"/>
        <v>205</v>
      </c>
      <c r="D442" s="13" t="str">
        <f t="shared" si="13"/>
        <v>20502</v>
      </c>
      <c r="E442" s="13">
        <f>IF(ISNA(VLOOKUP(F442,'2020功能科目'!A:B,2,FALSE)),"",VLOOKUP(F442,'2020功能科目'!A:B,2,FALSE))</f>
        <v>2050299</v>
      </c>
      <c r="F442" s="12" t="s">
        <v>380</v>
      </c>
      <c r="G442" s="14">
        <v>116045.08</v>
      </c>
      <c r="H442" s="14">
        <v>276731.2</v>
      </c>
    </row>
    <row r="443" spans="1:8">
      <c r="A443" s="11">
        <v>255047</v>
      </c>
      <c r="B443" s="12" t="s">
        <v>195</v>
      </c>
      <c r="C443" s="13" t="str">
        <f t="shared" si="12"/>
        <v>205</v>
      </c>
      <c r="D443" s="13" t="str">
        <f t="shared" si="13"/>
        <v>20508</v>
      </c>
      <c r="E443" s="13">
        <f>IF(ISNA(VLOOKUP(F443,'2020功能科目'!A:B,2,FALSE)),"",VLOOKUP(F443,'2020功能科目'!A:B,2,FALSE))</f>
        <v>2050803</v>
      </c>
      <c r="F443" s="12" t="s">
        <v>381</v>
      </c>
      <c r="G443" s="14">
        <v>44000</v>
      </c>
      <c r="H443" s="14">
        <v>88000</v>
      </c>
    </row>
    <row r="444" spans="1:8">
      <c r="A444" s="11">
        <v>255047</v>
      </c>
      <c r="B444" s="12" t="s">
        <v>195</v>
      </c>
      <c r="C444" s="13" t="str">
        <f t="shared" si="12"/>
        <v>205</v>
      </c>
      <c r="D444" s="13" t="str">
        <f t="shared" si="13"/>
        <v>20509</v>
      </c>
      <c r="E444" s="13">
        <f>IF(ISNA(VLOOKUP(F444,'2020功能科目'!A:B,2,FALSE)),"",VLOOKUP(F444,'2020功能科目'!A:B,2,FALSE))</f>
        <v>2050904</v>
      </c>
      <c r="F444" s="12" t="s">
        <v>383</v>
      </c>
      <c r="G444" s="14">
        <v>919500</v>
      </c>
      <c r="H444" s="14">
        <v>919500</v>
      </c>
    </row>
    <row r="445" spans="1:8">
      <c r="A445" s="11">
        <v>255047</v>
      </c>
      <c r="B445" s="12" t="s">
        <v>195</v>
      </c>
      <c r="C445" s="13" t="str">
        <f t="shared" si="12"/>
        <v>208</v>
      </c>
      <c r="D445" s="13" t="str">
        <f t="shared" si="13"/>
        <v>20805</v>
      </c>
      <c r="E445" s="13">
        <f>IF(ISNA(VLOOKUP(F445,'2020功能科目'!A:B,2,FALSE)),"",VLOOKUP(F445,'2020功能科目'!A:B,2,FALSE))</f>
        <v>2080502</v>
      </c>
      <c r="F445" s="12" t="s">
        <v>384</v>
      </c>
      <c r="G445" s="14">
        <v>1097603</v>
      </c>
      <c r="H445" s="14">
        <v>796298</v>
      </c>
    </row>
    <row r="446" spans="1:8">
      <c r="A446" s="11">
        <v>255047</v>
      </c>
      <c r="B446" s="12" t="s">
        <v>195</v>
      </c>
      <c r="C446" s="13" t="str">
        <f t="shared" si="12"/>
        <v>208</v>
      </c>
      <c r="D446" s="13" t="str">
        <f t="shared" si="13"/>
        <v>20805</v>
      </c>
      <c r="E446" s="13">
        <f>IF(ISNA(VLOOKUP(F446,'2020功能科目'!A:B,2,FALSE)),"",VLOOKUP(F446,'2020功能科目'!A:B,2,FALSE))</f>
        <v>2080505</v>
      </c>
      <c r="F446" s="12" t="s">
        <v>385</v>
      </c>
      <c r="G446" s="14">
        <v>2318717.6</v>
      </c>
      <c r="H446" s="14">
        <v>2583401.12</v>
      </c>
    </row>
    <row r="447" spans="1:8">
      <c r="A447" s="11">
        <v>255047</v>
      </c>
      <c r="B447" s="12" t="s">
        <v>195</v>
      </c>
      <c r="C447" s="13" t="str">
        <f t="shared" si="12"/>
        <v>208</v>
      </c>
      <c r="D447" s="13" t="str">
        <f t="shared" si="13"/>
        <v>20805</v>
      </c>
      <c r="E447" s="13">
        <f>IF(ISNA(VLOOKUP(F447,'2020功能科目'!A:B,2,FALSE)),"",VLOOKUP(F447,'2020功能科目'!A:B,2,FALSE))</f>
        <v>2080506</v>
      </c>
      <c r="F447" s="12" t="s">
        <v>386</v>
      </c>
      <c r="G447" s="14">
        <v>1159358.8</v>
      </c>
      <c r="H447" s="14">
        <v>1291700.56</v>
      </c>
    </row>
    <row r="448" spans="1:8">
      <c r="A448" s="11">
        <v>255047</v>
      </c>
      <c r="B448" s="12" t="s">
        <v>195</v>
      </c>
      <c r="C448" s="13" t="str">
        <f t="shared" si="12"/>
        <v>210</v>
      </c>
      <c r="D448" s="13" t="str">
        <f t="shared" si="13"/>
        <v>21011</v>
      </c>
      <c r="E448" s="13">
        <f>IF(ISNA(VLOOKUP(F448,'2020功能科目'!A:B,2,FALSE)),"",VLOOKUP(F448,'2020功能科目'!A:B,2,FALSE))</f>
        <v>2101102</v>
      </c>
      <c r="F448" s="12" t="s">
        <v>388</v>
      </c>
      <c r="G448" s="14">
        <v>2481414.36</v>
      </c>
      <c r="H448" s="14">
        <v>2099013.41</v>
      </c>
    </row>
    <row r="449" spans="1:8">
      <c r="A449" s="11">
        <v>255047</v>
      </c>
      <c r="B449" s="12" t="s">
        <v>195</v>
      </c>
      <c r="C449" s="13" t="str">
        <f t="shared" si="12"/>
        <v>221</v>
      </c>
      <c r="D449" s="13" t="str">
        <f t="shared" si="13"/>
        <v>22102</v>
      </c>
      <c r="E449" s="13">
        <f>IF(ISNA(VLOOKUP(F449,'2020功能科目'!A:B,2,FALSE)),"",VLOOKUP(F449,'2020功能科目'!A:B,2,FALSE))</f>
        <v>2210201</v>
      </c>
      <c r="F449" s="12" t="s">
        <v>390</v>
      </c>
      <c r="G449" s="14">
        <v>2679101</v>
      </c>
      <c r="H449" s="14">
        <v>2597550.84</v>
      </c>
    </row>
    <row r="450" spans="1:8">
      <c r="A450" s="11">
        <v>255047</v>
      </c>
      <c r="B450" s="12" t="s">
        <v>195</v>
      </c>
      <c r="C450" s="13" t="str">
        <f t="shared" si="12"/>
        <v>221</v>
      </c>
      <c r="D450" s="13" t="str">
        <f t="shared" si="13"/>
        <v>22102</v>
      </c>
      <c r="E450" s="13">
        <f>IF(ISNA(VLOOKUP(F450,'2020功能科目'!A:B,2,FALSE)),"",VLOOKUP(F450,'2020功能科目'!A:B,2,FALSE))</f>
        <v>2210202</v>
      </c>
      <c r="F450" s="12" t="s">
        <v>391</v>
      </c>
      <c r="G450" s="14">
        <v>174220</v>
      </c>
      <c r="H450" s="14">
        <v>173280</v>
      </c>
    </row>
    <row r="451" spans="1:8">
      <c r="A451" s="11">
        <v>255047</v>
      </c>
      <c r="B451" s="12" t="s">
        <v>195</v>
      </c>
      <c r="C451" s="13" t="str">
        <f t="shared" ref="C451:C514" si="14">LEFT(D451,3)</f>
        <v>221</v>
      </c>
      <c r="D451" s="13" t="str">
        <f t="shared" ref="D451:D514" si="15">LEFT(E451,5)</f>
        <v>22102</v>
      </c>
      <c r="E451" s="13">
        <f>IF(ISNA(VLOOKUP(F451,'2020功能科目'!A:B,2,FALSE)),"",VLOOKUP(F451,'2020功能科目'!A:B,2,FALSE))</f>
        <v>2210203</v>
      </c>
      <c r="F451" s="12" t="s">
        <v>392</v>
      </c>
      <c r="G451" s="14">
        <v>2655924</v>
      </c>
      <c r="H451" s="14">
        <v>2641716</v>
      </c>
    </row>
    <row r="452" spans="1:8">
      <c r="A452" s="11">
        <v>255048</v>
      </c>
      <c r="B452" s="12" t="s">
        <v>196</v>
      </c>
      <c r="C452" s="13" t="str">
        <f t="shared" si="14"/>
        <v>205</v>
      </c>
      <c r="D452" s="13" t="str">
        <f t="shared" si="15"/>
        <v>20502</v>
      </c>
      <c r="E452" s="13">
        <f>IF(ISNA(VLOOKUP(F452,'2020功能科目'!A:B,2,FALSE)),"",VLOOKUP(F452,'2020功能科目'!A:B,2,FALSE))</f>
        <v>2050202</v>
      </c>
      <c r="F452" s="12" t="s">
        <v>378</v>
      </c>
      <c r="G452" s="14">
        <v>88780614.109999999</v>
      </c>
      <c r="H452" s="14">
        <v>67096316.340000004</v>
      </c>
    </row>
    <row r="453" spans="1:8">
      <c r="A453" s="11">
        <v>255048</v>
      </c>
      <c r="B453" s="12" t="s">
        <v>196</v>
      </c>
      <c r="C453" s="13" t="str">
        <f t="shared" si="14"/>
        <v>205</v>
      </c>
      <c r="D453" s="13" t="str">
        <f t="shared" si="15"/>
        <v>20502</v>
      </c>
      <c r="E453" s="13">
        <f>IF(ISNA(VLOOKUP(F453,'2020功能科目'!A:B,2,FALSE)),"",VLOOKUP(F453,'2020功能科目'!A:B,2,FALSE))</f>
        <v>2050299</v>
      </c>
      <c r="F453" s="12" t="s">
        <v>380</v>
      </c>
      <c r="G453" s="14">
        <v>294702.3</v>
      </c>
      <c r="H453" s="14">
        <v>794015.08</v>
      </c>
    </row>
    <row r="454" spans="1:8">
      <c r="A454" s="11">
        <v>255048</v>
      </c>
      <c r="B454" s="12" t="s">
        <v>196</v>
      </c>
      <c r="C454" s="13" t="str">
        <f t="shared" si="14"/>
        <v>205</v>
      </c>
      <c r="D454" s="13" t="str">
        <f t="shared" si="15"/>
        <v>20508</v>
      </c>
      <c r="E454" s="13">
        <f>IF(ISNA(VLOOKUP(F454,'2020功能科目'!A:B,2,FALSE)),"",VLOOKUP(F454,'2020功能科目'!A:B,2,FALSE))</f>
        <v>2050803</v>
      </c>
      <c r="F454" s="12" t="s">
        <v>381</v>
      </c>
      <c r="G454" s="14">
        <v>97328</v>
      </c>
      <c r="H454" s="14">
        <v>197600</v>
      </c>
    </row>
    <row r="455" spans="1:8">
      <c r="A455" s="11">
        <v>255048</v>
      </c>
      <c r="B455" s="12" t="s">
        <v>196</v>
      </c>
      <c r="C455" s="13" t="str">
        <f t="shared" si="14"/>
        <v>205</v>
      </c>
      <c r="D455" s="13" t="str">
        <f t="shared" si="15"/>
        <v>20509</v>
      </c>
      <c r="E455" s="13">
        <f>IF(ISNA(VLOOKUP(F455,'2020功能科目'!A:B,2,FALSE)),"",VLOOKUP(F455,'2020功能科目'!A:B,2,FALSE))</f>
        <v>2050903</v>
      </c>
      <c r="F455" s="12" t="s">
        <v>382</v>
      </c>
      <c r="G455" s="14">
        <v>1721985.87</v>
      </c>
      <c r="H455" s="14">
        <v>1722000</v>
      </c>
    </row>
    <row r="456" spans="1:8">
      <c r="A456" s="11">
        <v>255048</v>
      </c>
      <c r="B456" s="12" t="s">
        <v>196</v>
      </c>
      <c r="C456" s="13" t="str">
        <f t="shared" si="14"/>
        <v>205</v>
      </c>
      <c r="D456" s="13" t="str">
        <f t="shared" si="15"/>
        <v>20509</v>
      </c>
      <c r="E456" s="13">
        <f>IF(ISNA(VLOOKUP(F456,'2020功能科目'!A:B,2,FALSE)),"",VLOOKUP(F456,'2020功能科目'!A:B,2,FALSE))</f>
        <v>2050904</v>
      </c>
      <c r="F456" s="12" t="s">
        <v>383</v>
      </c>
      <c r="G456" s="14">
        <v>1114824</v>
      </c>
      <c r="H456" s="14">
        <v>1134824</v>
      </c>
    </row>
    <row r="457" spans="1:8">
      <c r="A457" s="11">
        <v>255048</v>
      </c>
      <c r="B457" s="12" t="s">
        <v>196</v>
      </c>
      <c r="C457" s="13" t="str">
        <f t="shared" si="14"/>
        <v>208</v>
      </c>
      <c r="D457" s="13" t="str">
        <f t="shared" si="15"/>
        <v>20805</v>
      </c>
      <c r="E457" s="13">
        <f>IF(ISNA(VLOOKUP(F457,'2020功能科目'!A:B,2,FALSE)),"",VLOOKUP(F457,'2020功能科目'!A:B,2,FALSE))</f>
        <v>2080502</v>
      </c>
      <c r="F457" s="12" t="s">
        <v>384</v>
      </c>
      <c r="G457" s="14">
        <v>1967338.6</v>
      </c>
      <c r="H457" s="14">
        <v>1696651.4</v>
      </c>
    </row>
    <row r="458" spans="1:8">
      <c r="A458" s="11">
        <v>255048</v>
      </c>
      <c r="B458" s="12" t="s">
        <v>196</v>
      </c>
      <c r="C458" s="13" t="str">
        <f t="shared" si="14"/>
        <v>208</v>
      </c>
      <c r="D458" s="13" t="str">
        <f t="shared" si="15"/>
        <v>20805</v>
      </c>
      <c r="E458" s="13">
        <f>IF(ISNA(VLOOKUP(F458,'2020功能科目'!A:B,2,FALSE)),"",VLOOKUP(F458,'2020功能科目'!A:B,2,FALSE))</f>
        <v>2080505</v>
      </c>
      <c r="F458" s="12" t="s">
        <v>385</v>
      </c>
      <c r="G458" s="14">
        <v>5036124.96</v>
      </c>
      <c r="H458" s="14">
        <v>5850990.8799999999</v>
      </c>
    </row>
    <row r="459" spans="1:8">
      <c r="A459" s="11">
        <v>255048</v>
      </c>
      <c r="B459" s="12" t="s">
        <v>196</v>
      </c>
      <c r="C459" s="13" t="str">
        <f t="shared" si="14"/>
        <v>208</v>
      </c>
      <c r="D459" s="13" t="str">
        <f t="shared" si="15"/>
        <v>20805</v>
      </c>
      <c r="E459" s="13">
        <f>IF(ISNA(VLOOKUP(F459,'2020功能科目'!A:B,2,FALSE)),"",VLOOKUP(F459,'2020功能科目'!A:B,2,FALSE))</f>
        <v>2080506</v>
      </c>
      <c r="F459" s="12" t="s">
        <v>386</v>
      </c>
      <c r="G459" s="14">
        <v>2518062.48</v>
      </c>
      <c r="H459" s="14">
        <v>2925495.44</v>
      </c>
    </row>
    <row r="460" spans="1:8">
      <c r="A460" s="11">
        <v>255048</v>
      </c>
      <c r="B460" s="12" t="s">
        <v>196</v>
      </c>
      <c r="C460" s="13" t="str">
        <f t="shared" si="14"/>
        <v>210</v>
      </c>
      <c r="D460" s="13" t="str">
        <f t="shared" si="15"/>
        <v>21011</v>
      </c>
      <c r="E460" s="13">
        <f>IF(ISNA(VLOOKUP(F460,'2020功能科目'!A:B,2,FALSE)),"",VLOOKUP(F460,'2020功能科目'!A:B,2,FALSE))</f>
        <v>2101102</v>
      </c>
      <c r="F460" s="12" t="s">
        <v>388</v>
      </c>
      <c r="G460" s="14">
        <v>4301406.09</v>
      </c>
      <c r="H460" s="14">
        <v>4753930.09</v>
      </c>
    </row>
    <row r="461" spans="1:8">
      <c r="A461" s="11">
        <v>255048</v>
      </c>
      <c r="B461" s="12" t="s">
        <v>196</v>
      </c>
      <c r="C461" s="13" t="str">
        <f t="shared" si="14"/>
        <v>210</v>
      </c>
      <c r="D461" s="13" t="str">
        <f t="shared" si="15"/>
        <v>21011</v>
      </c>
      <c r="E461" s="13">
        <f>IF(ISNA(VLOOKUP(F461,'2020功能科目'!A:B,2,FALSE)),"",VLOOKUP(F461,'2020功能科目'!A:B,2,FALSE))</f>
        <v>2101199</v>
      </c>
      <c r="F461" s="12" t="s">
        <v>389</v>
      </c>
      <c r="G461" s="14">
        <v>180000</v>
      </c>
      <c r="H461" s="14">
        <v>180000</v>
      </c>
    </row>
    <row r="462" spans="1:8">
      <c r="A462" s="11">
        <v>255048</v>
      </c>
      <c r="B462" s="12" t="s">
        <v>196</v>
      </c>
      <c r="C462" s="13" t="str">
        <f t="shared" si="14"/>
        <v>221</v>
      </c>
      <c r="D462" s="13" t="str">
        <f t="shared" si="15"/>
        <v>22102</v>
      </c>
      <c r="E462" s="13">
        <f>IF(ISNA(VLOOKUP(F462,'2020功能科目'!A:B,2,FALSE)),"",VLOOKUP(F462,'2020功能科目'!A:B,2,FALSE))</f>
        <v>2210201</v>
      </c>
      <c r="F462" s="12" t="s">
        <v>390</v>
      </c>
      <c r="G462" s="14">
        <v>5872970</v>
      </c>
      <c r="H462" s="14">
        <v>5870243.1600000001</v>
      </c>
    </row>
    <row r="463" spans="1:8">
      <c r="A463" s="11">
        <v>255048</v>
      </c>
      <c r="B463" s="12" t="s">
        <v>196</v>
      </c>
      <c r="C463" s="13" t="str">
        <f t="shared" si="14"/>
        <v>221</v>
      </c>
      <c r="D463" s="13" t="str">
        <f t="shared" si="15"/>
        <v>22102</v>
      </c>
      <c r="E463" s="13">
        <f>IF(ISNA(VLOOKUP(F463,'2020功能科目'!A:B,2,FALSE)),"",VLOOKUP(F463,'2020功能科目'!A:B,2,FALSE))</f>
        <v>2210202</v>
      </c>
      <c r="F463" s="12" t="s">
        <v>391</v>
      </c>
      <c r="G463" s="14">
        <v>347280</v>
      </c>
      <c r="H463" s="14">
        <v>349440</v>
      </c>
    </row>
    <row r="464" spans="1:8">
      <c r="A464" s="11">
        <v>255048</v>
      </c>
      <c r="B464" s="12" t="s">
        <v>196</v>
      </c>
      <c r="C464" s="13" t="str">
        <f t="shared" si="14"/>
        <v>221</v>
      </c>
      <c r="D464" s="13" t="str">
        <f t="shared" si="15"/>
        <v>22102</v>
      </c>
      <c r="E464" s="13">
        <f>IF(ISNA(VLOOKUP(F464,'2020功能科目'!A:B,2,FALSE)),"",VLOOKUP(F464,'2020功能科目'!A:B,2,FALSE))</f>
        <v>2210203</v>
      </c>
      <c r="F464" s="12" t="s">
        <v>392</v>
      </c>
      <c r="G464" s="14">
        <v>6705702</v>
      </c>
      <c r="H464" s="14">
        <v>6550812</v>
      </c>
    </row>
    <row r="465" spans="1:8">
      <c r="A465" s="11">
        <v>255049</v>
      </c>
      <c r="B465" s="12" t="s">
        <v>197</v>
      </c>
      <c r="C465" s="13" t="str">
        <f t="shared" si="14"/>
        <v>205</v>
      </c>
      <c r="D465" s="13" t="str">
        <f t="shared" si="15"/>
        <v>20502</v>
      </c>
      <c r="E465" s="13">
        <f>IF(ISNA(VLOOKUP(F465,'2020功能科目'!A:B,2,FALSE)),"",VLOOKUP(F465,'2020功能科目'!A:B,2,FALSE))</f>
        <v>2050202</v>
      </c>
      <c r="F465" s="12" t="s">
        <v>378</v>
      </c>
      <c r="G465" s="14">
        <v>22583705.390000001</v>
      </c>
      <c r="H465" s="14">
        <v>17405815.800000001</v>
      </c>
    </row>
    <row r="466" spans="1:8">
      <c r="A466" s="11">
        <v>255049</v>
      </c>
      <c r="B466" s="12" t="s">
        <v>197</v>
      </c>
      <c r="C466" s="13" t="str">
        <f t="shared" si="14"/>
        <v>205</v>
      </c>
      <c r="D466" s="13" t="str">
        <f t="shared" si="15"/>
        <v>20502</v>
      </c>
      <c r="E466" s="13">
        <f>IF(ISNA(VLOOKUP(F466,'2020功能科目'!A:B,2,FALSE)),"",VLOOKUP(F466,'2020功能科目'!A:B,2,FALSE))</f>
        <v>2050299</v>
      </c>
      <c r="F466" s="12" t="s">
        <v>380</v>
      </c>
      <c r="G466" s="14">
        <v>91494.74</v>
      </c>
      <c r="H466" s="14">
        <v>133478.93</v>
      </c>
    </row>
    <row r="467" spans="1:8">
      <c r="A467" s="11">
        <v>255049</v>
      </c>
      <c r="B467" s="12" t="s">
        <v>197</v>
      </c>
      <c r="C467" s="13" t="str">
        <f t="shared" si="14"/>
        <v>205</v>
      </c>
      <c r="D467" s="13" t="str">
        <f t="shared" si="15"/>
        <v>20508</v>
      </c>
      <c r="E467" s="13">
        <f>IF(ISNA(VLOOKUP(F467,'2020功能科目'!A:B,2,FALSE)),"",VLOOKUP(F467,'2020功能科目'!A:B,2,FALSE))</f>
        <v>2050803</v>
      </c>
      <c r="F467" s="12" t="s">
        <v>381</v>
      </c>
      <c r="G467" s="14">
        <v>0</v>
      </c>
      <c r="H467" s="14">
        <v>52800</v>
      </c>
    </row>
    <row r="468" spans="1:8">
      <c r="A468" s="11">
        <v>255049</v>
      </c>
      <c r="B468" s="12" t="s">
        <v>197</v>
      </c>
      <c r="C468" s="13" t="str">
        <f t="shared" si="14"/>
        <v>205</v>
      </c>
      <c r="D468" s="13" t="str">
        <f t="shared" si="15"/>
        <v>20509</v>
      </c>
      <c r="E468" s="13">
        <f>IF(ISNA(VLOOKUP(F468,'2020功能科目'!A:B,2,FALSE)),"",VLOOKUP(F468,'2020功能科目'!A:B,2,FALSE))</f>
        <v>2050904</v>
      </c>
      <c r="F468" s="12" t="s">
        <v>383</v>
      </c>
      <c r="G468" s="14">
        <v>196300</v>
      </c>
      <c r="H468" s="14">
        <v>196304.2</v>
      </c>
    </row>
    <row r="469" spans="1:8">
      <c r="A469" s="11">
        <v>255049</v>
      </c>
      <c r="B469" s="12" t="s">
        <v>197</v>
      </c>
      <c r="C469" s="13" t="str">
        <f t="shared" si="14"/>
        <v>208</v>
      </c>
      <c r="D469" s="13" t="str">
        <f t="shared" si="15"/>
        <v>20805</v>
      </c>
      <c r="E469" s="13">
        <f>IF(ISNA(VLOOKUP(F469,'2020功能科目'!A:B,2,FALSE)),"",VLOOKUP(F469,'2020功能科目'!A:B,2,FALSE))</f>
        <v>2080502</v>
      </c>
      <c r="F469" s="12" t="s">
        <v>384</v>
      </c>
      <c r="G469" s="14">
        <v>397288</v>
      </c>
      <c r="H469" s="14">
        <v>378784</v>
      </c>
    </row>
    <row r="470" spans="1:8">
      <c r="A470" s="11">
        <v>255049</v>
      </c>
      <c r="B470" s="12" t="s">
        <v>197</v>
      </c>
      <c r="C470" s="13" t="str">
        <f t="shared" si="14"/>
        <v>208</v>
      </c>
      <c r="D470" s="13" t="str">
        <f t="shared" si="15"/>
        <v>20805</v>
      </c>
      <c r="E470" s="13">
        <f>IF(ISNA(VLOOKUP(F470,'2020功能科目'!A:B,2,FALSE)),"",VLOOKUP(F470,'2020功能科目'!A:B,2,FALSE))</f>
        <v>2080505</v>
      </c>
      <c r="F470" s="12" t="s">
        <v>385</v>
      </c>
      <c r="G470" s="14">
        <v>1370282.88</v>
      </c>
      <c r="H470" s="14">
        <v>1411079.36</v>
      </c>
    </row>
    <row r="471" spans="1:8">
      <c r="A471" s="11">
        <v>255049</v>
      </c>
      <c r="B471" s="12" t="s">
        <v>197</v>
      </c>
      <c r="C471" s="13" t="str">
        <f t="shared" si="14"/>
        <v>208</v>
      </c>
      <c r="D471" s="13" t="str">
        <f t="shared" si="15"/>
        <v>20805</v>
      </c>
      <c r="E471" s="13">
        <f>IF(ISNA(VLOOKUP(F471,'2020功能科目'!A:B,2,FALSE)),"",VLOOKUP(F471,'2020功能科目'!A:B,2,FALSE))</f>
        <v>2080506</v>
      </c>
      <c r="F471" s="12" t="s">
        <v>386</v>
      </c>
      <c r="G471" s="14">
        <v>685141.44</v>
      </c>
      <c r="H471" s="14">
        <v>705539.68</v>
      </c>
    </row>
    <row r="472" spans="1:8">
      <c r="A472" s="11">
        <v>255049</v>
      </c>
      <c r="B472" s="12" t="s">
        <v>197</v>
      </c>
      <c r="C472" s="13" t="str">
        <f t="shared" si="14"/>
        <v>210</v>
      </c>
      <c r="D472" s="13" t="str">
        <f t="shared" si="15"/>
        <v>21011</v>
      </c>
      <c r="E472" s="13">
        <f>IF(ISNA(VLOOKUP(F472,'2020功能科目'!A:B,2,FALSE)),"",VLOOKUP(F472,'2020功能科目'!A:B,2,FALSE))</f>
        <v>2101102</v>
      </c>
      <c r="F472" s="12" t="s">
        <v>388</v>
      </c>
      <c r="G472" s="14">
        <v>1313036.04</v>
      </c>
      <c r="H472" s="14">
        <v>1146501.98</v>
      </c>
    </row>
    <row r="473" spans="1:8">
      <c r="A473" s="11">
        <v>255049</v>
      </c>
      <c r="B473" s="12" t="s">
        <v>197</v>
      </c>
      <c r="C473" s="13" t="str">
        <f t="shared" si="14"/>
        <v>221</v>
      </c>
      <c r="D473" s="13" t="str">
        <f t="shared" si="15"/>
        <v>22102</v>
      </c>
      <c r="E473" s="13">
        <f>IF(ISNA(VLOOKUP(F473,'2020功能科目'!A:B,2,FALSE)),"",VLOOKUP(F473,'2020功能科目'!A:B,2,FALSE))</f>
        <v>2210201</v>
      </c>
      <c r="F473" s="12" t="s">
        <v>390</v>
      </c>
      <c r="G473" s="14">
        <v>1595491</v>
      </c>
      <c r="H473" s="14">
        <v>1454309.52</v>
      </c>
    </row>
    <row r="474" spans="1:8">
      <c r="A474" s="11">
        <v>255049</v>
      </c>
      <c r="B474" s="12" t="s">
        <v>197</v>
      </c>
      <c r="C474" s="13" t="str">
        <f t="shared" si="14"/>
        <v>221</v>
      </c>
      <c r="D474" s="13" t="str">
        <f t="shared" si="15"/>
        <v>22102</v>
      </c>
      <c r="E474" s="13">
        <f>IF(ISNA(VLOOKUP(F474,'2020功能科目'!A:B,2,FALSE)),"",VLOOKUP(F474,'2020功能科目'!A:B,2,FALSE))</f>
        <v>2210202</v>
      </c>
      <c r="F474" s="12" t="s">
        <v>391</v>
      </c>
      <c r="G474" s="14">
        <v>94040</v>
      </c>
      <c r="H474" s="14">
        <v>92760</v>
      </c>
    </row>
    <row r="475" spans="1:8">
      <c r="A475" s="11">
        <v>255049</v>
      </c>
      <c r="B475" s="12" t="s">
        <v>197</v>
      </c>
      <c r="C475" s="13" t="str">
        <f t="shared" si="14"/>
        <v>221</v>
      </c>
      <c r="D475" s="13" t="str">
        <f t="shared" si="15"/>
        <v>22102</v>
      </c>
      <c r="E475" s="13">
        <f>IF(ISNA(VLOOKUP(F475,'2020功能科目'!A:B,2,FALSE)),"",VLOOKUP(F475,'2020功能科目'!A:B,2,FALSE))</f>
        <v>2210203</v>
      </c>
      <c r="F475" s="12" t="s">
        <v>392</v>
      </c>
      <c r="G475" s="14">
        <v>1637541</v>
      </c>
      <c r="H475" s="14">
        <v>1525824</v>
      </c>
    </row>
    <row r="476" spans="1:8">
      <c r="A476" s="11">
        <v>255050</v>
      </c>
      <c r="B476" s="12" t="s">
        <v>198</v>
      </c>
      <c r="C476" s="13" t="str">
        <f t="shared" si="14"/>
        <v>205</v>
      </c>
      <c r="D476" s="13" t="str">
        <f t="shared" si="15"/>
        <v>20502</v>
      </c>
      <c r="E476" s="13">
        <f>IF(ISNA(VLOOKUP(F476,'2020功能科目'!A:B,2,FALSE)),"",VLOOKUP(F476,'2020功能科目'!A:B,2,FALSE))</f>
        <v>2050202</v>
      </c>
      <c r="F476" s="12" t="s">
        <v>378</v>
      </c>
      <c r="G476" s="14">
        <v>29339534.73</v>
      </c>
      <c r="H476" s="14">
        <v>22404570.219999999</v>
      </c>
    </row>
    <row r="477" spans="1:8">
      <c r="A477" s="11">
        <v>255050</v>
      </c>
      <c r="B477" s="12" t="s">
        <v>198</v>
      </c>
      <c r="C477" s="13" t="str">
        <f t="shared" si="14"/>
        <v>205</v>
      </c>
      <c r="D477" s="13" t="str">
        <f t="shared" si="15"/>
        <v>20502</v>
      </c>
      <c r="E477" s="13">
        <f>IF(ISNA(VLOOKUP(F477,'2020功能科目'!A:B,2,FALSE)),"",VLOOKUP(F477,'2020功能科目'!A:B,2,FALSE))</f>
        <v>2050299</v>
      </c>
      <c r="F477" s="12" t="s">
        <v>380</v>
      </c>
      <c r="G477" s="14">
        <v>183711.2</v>
      </c>
      <c r="H477" s="14">
        <v>174258.59</v>
      </c>
    </row>
    <row r="478" spans="1:8">
      <c r="A478" s="11">
        <v>255050</v>
      </c>
      <c r="B478" s="12" t="s">
        <v>198</v>
      </c>
      <c r="C478" s="13" t="str">
        <f t="shared" si="14"/>
        <v>205</v>
      </c>
      <c r="D478" s="13" t="str">
        <f t="shared" si="15"/>
        <v>20508</v>
      </c>
      <c r="E478" s="13">
        <f>IF(ISNA(VLOOKUP(F478,'2020功能科目'!A:B,2,FALSE)),"",VLOOKUP(F478,'2020功能科目'!A:B,2,FALSE))</f>
        <v>2050803</v>
      </c>
      <c r="F478" s="12" t="s">
        <v>381</v>
      </c>
      <c r="G478" s="14">
        <v>0</v>
      </c>
      <c r="H478" s="14">
        <v>67200</v>
      </c>
    </row>
    <row r="479" spans="1:8">
      <c r="A479" s="11">
        <v>255050</v>
      </c>
      <c r="B479" s="12" t="s">
        <v>198</v>
      </c>
      <c r="C479" s="13" t="str">
        <f t="shared" si="14"/>
        <v>205</v>
      </c>
      <c r="D479" s="13" t="str">
        <f t="shared" si="15"/>
        <v>20509</v>
      </c>
      <c r="E479" s="13">
        <f>IF(ISNA(VLOOKUP(F479,'2020功能科目'!A:B,2,FALSE)),"",VLOOKUP(F479,'2020功能科目'!A:B,2,FALSE))</f>
        <v>2050903</v>
      </c>
      <c r="F479" s="12" t="s">
        <v>382</v>
      </c>
      <c r="G479" s="14">
        <v>0</v>
      </c>
      <c r="H479" s="14">
        <v>567000</v>
      </c>
    </row>
    <row r="480" spans="1:8">
      <c r="A480" s="11">
        <v>255050</v>
      </c>
      <c r="B480" s="12" t="s">
        <v>198</v>
      </c>
      <c r="C480" s="13" t="str">
        <f t="shared" si="14"/>
        <v>205</v>
      </c>
      <c r="D480" s="13" t="str">
        <f t="shared" si="15"/>
        <v>20509</v>
      </c>
      <c r="E480" s="13">
        <f>IF(ISNA(VLOOKUP(F480,'2020功能科目'!A:B,2,FALSE)),"",VLOOKUP(F480,'2020功能科目'!A:B,2,FALSE))</f>
        <v>2050904</v>
      </c>
      <c r="F480" s="12" t="s">
        <v>383</v>
      </c>
      <c r="G480" s="14">
        <v>34000</v>
      </c>
      <c r="H480" s="14">
        <v>142636</v>
      </c>
    </row>
    <row r="481" spans="1:8">
      <c r="A481" s="11">
        <v>255050</v>
      </c>
      <c r="B481" s="12" t="s">
        <v>198</v>
      </c>
      <c r="C481" s="13" t="str">
        <f t="shared" si="14"/>
        <v>208</v>
      </c>
      <c r="D481" s="13" t="str">
        <f t="shared" si="15"/>
        <v>20805</v>
      </c>
      <c r="E481" s="13">
        <f>IF(ISNA(VLOOKUP(F481,'2020功能科目'!A:B,2,FALSE)),"",VLOOKUP(F481,'2020功能科目'!A:B,2,FALSE))</f>
        <v>2080502</v>
      </c>
      <c r="F481" s="12" t="s">
        <v>384</v>
      </c>
      <c r="G481" s="14">
        <v>3469695.1</v>
      </c>
      <c r="H481" s="14">
        <v>1889587</v>
      </c>
    </row>
    <row r="482" spans="1:8">
      <c r="A482" s="11">
        <v>255050</v>
      </c>
      <c r="B482" s="12" t="s">
        <v>198</v>
      </c>
      <c r="C482" s="13" t="str">
        <f t="shared" si="14"/>
        <v>208</v>
      </c>
      <c r="D482" s="13" t="str">
        <f t="shared" si="15"/>
        <v>20805</v>
      </c>
      <c r="E482" s="13">
        <f>IF(ISNA(VLOOKUP(F482,'2020功能科目'!A:B,2,FALSE)),"",VLOOKUP(F482,'2020功能科目'!A:B,2,FALSE))</f>
        <v>2080505</v>
      </c>
      <c r="F482" s="12" t="s">
        <v>385</v>
      </c>
      <c r="G482" s="14">
        <v>1984197.44</v>
      </c>
      <c r="H482" s="14">
        <v>1959825.44</v>
      </c>
    </row>
    <row r="483" spans="1:8">
      <c r="A483" s="11">
        <v>255050</v>
      </c>
      <c r="B483" s="12" t="s">
        <v>198</v>
      </c>
      <c r="C483" s="13" t="str">
        <f t="shared" si="14"/>
        <v>208</v>
      </c>
      <c r="D483" s="13" t="str">
        <f t="shared" si="15"/>
        <v>20805</v>
      </c>
      <c r="E483" s="13">
        <f>IF(ISNA(VLOOKUP(F483,'2020功能科目'!A:B,2,FALSE)),"",VLOOKUP(F483,'2020功能科目'!A:B,2,FALSE))</f>
        <v>2080506</v>
      </c>
      <c r="F483" s="12" t="s">
        <v>386</v>
      </c>
      <c r="G483" s="14">
        <v>992141.9</v>
      </c>
      <c r="H483" s="14">
        <v>979912.72</v>
      </c>
    </row>
    <row r="484" spans="1:8">
      <c r="A484" s="11">
        <v>255050</v>
      </c>
      <c r="B484" s="12" t="s">
        <v>198</v>
      </c>
      <c r="C484" s="13" t="str">
        <f t="shared" si="14"/>
        <v>210</v>
      </c>
      <c r="D484" s="13" t="str">
        <f t="shared" si="15"/>
        <v>21011</v>
      </c>
      <c r="E484" s="13">
        <f>IF(ISNA(VLOOKUP(F484,'2020功能科目'!A:B,2,FALSE)),"",VLOOKUP(F484,'2020功能科目'!A:B,2,FALSE))</f>
        <v>2101102</v>
      </c>
      <c r="F484" s="12" t="s">
        <v>388</v>
      </c>
      <c r="G484" s="14">
        <v>1747972.91</v>
      </c>
      <c r="H484" s="14">
        <v>1592358.17</v>
      </c>
    </row>
    <row r="485" spans="1:8">
      <c r="A485" s="11">
        <v>255050</v>
      </c>
      <c r="B485" s="12" t="s">
        <v>198</v>
      </c>
      <c r="C485" s="13" t="str">
        <f t="shared" si="14"/>
        <v>210</v>
      </c>
      <c r="D485" s="13" t="str">
        <f t="shared" si="15"/>
        <v>21011</v>
      </c>
      <c r="E485" s="13">
        <f>IF(ISNA(VLOOKUP(F485,'2020功能科目'!A:B,2,FALSE)),"",VLOOKUP(F485,'2020功能科目'!A:B,2,FALSE))</f>
        <v>2101199</v>
      </c>
      <c r="F485" s="12" t="s">
        <v>389</v>
      </c>
      <c r="G485" s="14">
        <v>90000</v>
      </c>
      <c r="H485" s="14">
        <v>90000</v>
      </c>
    </row>
    <row r="486" spans="1:8">
      <c r="A486" s="11">
        <v>255050</v>
      </c>
      <c r="B486" s="12" t="s">
        <v>198</v>
      </c>
      <c r="C486" s="13" t="str">
        <f t="shared" si="14"/>
        <v>221</v>
      </c>
      <c r="D486" s="13" t="str">
        <f t="shared" si="15"/>
        <v>22102</v>
      </c>
      <c r="E486" s="13">
        <f>IF(ISNA(VLOOKUP(F486,'2020功能科目'!A:B,2,FALSE)),"",VLOOKUP(F486,'2020功能科目'!A:B,2,FALSE))</f>
        <v>2210201</v>
      </c>
      <c r="F486" s="12" t="s">
        <v>390</v>
      </c>
      <c r="G486" s="14">
        <v>2092041</v>
      </c>
      <c r="H486" s="14">
        <v>1973869.08</v>
      </c>
    </row>
    <row r="487" spans="1:8">
      <c r="A487" s="11">
        <v>255050</v>
      </c>
      <c r="B487" s="12" t="s">
        <v>198</v>
      </c>
      <c r="C487" s="13" t="str">
        <f t="shared" si="14"/>
        <v>221</v>
      </c>
      <c r="D487" s="13" t="str">
        <f t="shared" si="15"/>
        <v>22102</v>
      </c>
      <c r="E487" s="13">
        <f>IF(ISNA(VLOOKUP(F487,'2020功能科目'!A:B,2,FALSE)),"",VLOOKUP(F487,'2020功能科目'!A:B,2,FALSE))</f>
        <v>2210202</v>
      </c>
      <c r="F487" s="12" t="s">
        <v>391</v>
      </c>
      <c r="G487" s="14">
        <v>222960</v>
      </c>
      <c r="H487" s="14">
        <v>231600</v>
      </c>
    </row>
    <row r="488" spans="1:8">
      <c r="A488" s="11">
        <v>255050</v>
      </c>
      <c r="B488" s="12" t="s">
        <v>198</v>
      </c>
      <c r="C488" s="13" t="str">
        <f t="shared" si="14"/>
        <v>221</v>
      </c>
      <c r="D488" s="13" t="str">
        <f t="shared" si="15"/>
        <v>22102</v>
      </c>
      <c r="E488" s="13">
        <f>IF(ISNA(VLOOKUP(F488,'2020功能科目'!A:B,2,FALSE)),"",VLOOKUP(F488,'2020功能科目'!A:B,2,FALSE))</f>
        <v>2210203</v>
      </c>
      <c r="F488" s="12" t="s">
        <v>392</v>
      </c>
      <c r="G488" s="14">
        <v>1834964</v>
      </c>
      <c r="H488" s="14">
        <v>1795368</v>
      </c>
    </row>
    <row r="489" spans="1:8">
      <c r="A489" s="11">
        <v>255052</v>
      </c>
      <c r="B489" s="12" t="s">
        <v>199</v>
      </c>
      <c r="C489" s="13" t="str">
        <f t="shared" si="14"/>
        <v>205</v>
      </c>
      <c r="D489" s="13" t="str">
        <f t="shared" si="15"/>
        <v>20502</v>
      </c>
      <c r="E489" s="13">
        <f>IF(ISNA(VLOOKUP(F489,'2020功能科目'!A:B,2,FALSE)),"",VLOOKUP(F489,'2020功能科目'!A:B,2,FALSE))</f>
        <v>2050202</v>
      </c>
      <c r="F489" s="12" t="s">
        <v>378</v>
      </c>
      <c r="G489" s="14">
        <v>19521817.18</v>
      </c>
      <c r="H489" s="14">
        <v>15113270.279999999</v>
      </c>
    </row>
    <row r="490" spans="1:8">
      <c r="A490" s="11">
        <v>255052</v>
      </c>
      <c r="B490" s="12" t="s">
        <v>199</v>
      </c>
      <c r="C490" s="13" t="str">
        <f t="shared" si="14"/>
        <v>205</v>
      </c>
      <c r="D490" s="13" t="str">
        <f t="shared" si="15"/>
        <v>20502</v>
      </c>
      <c r="E490" s="13">
        <f>IF(ISNA(VLOOKUP(F490,'2020功能科目'!A:B,2,FALSE)),"",VLOOKUP(F490,'2020功能科目'!A:B,2,FALSE))</f>
        <v>2050299</v>
      </c>
      <c r="F490" s="12" t="s">
        <v>380</v>
      </c>
      <c r="G490" s="14">
        <v>56129.120000000003</v>
      </c>
      <c r="H490" s="14">
        <v>39751.199999999997</v>
      </c>
    </row>
    <row r="491" spans="1:8">
      <c r="A491" s="11">
        <v>255052</v>
      </c>
      <c r="B491" s="12" t="s">
        <v>199</v>
      </c>
      <c r="C491" s="13" t="str">
        <f t="shared" si="14"/>
        <v>205</v>
      </c>
      <c r="D491" s="13" t="str">
        <f t="shared" si="15"/>
        <v>20508</v>
      </c>
      <c r="E491" s="13">
        <f>IF(ISNA(VLOOKUP(F491,'2020功能科目'!A:B,2,FALSE)),"",VLOOKUP(F491,'2020功能科目'!A:B,2,FALSE))</f>
        <v>2050803</v>
      </c>
      <c r="F491" s="12" t="s">
        <v>381</v>
      </c>
      <c r="G491" s="14">
        <v>24800</v>
      </c>
      <c r="H491" s="14">
        <v>49600</v>
      </c>
    </row>
    <row r="492" spans="1:8">
      <c r="A492" s="11">
        <v>255052</v>
      </c>
      <c r="B492" s="12" t="s">
        <v>199</v>
      </c>
      <c r="C492" s="13" t="str">
        <f t="shared" si="14"/>
        <v>205</v>
      </c>
      <c r="D492" s="13" t="str">
        <f t="shared" si="15"/>
        <v>20509</v>
      </c>
      <c r="E492" s="13">
        <f>IF(ISNA(VLOOKUP(F492,'2020功能科目'!A:B,2,FALSE)),"",VLOOKUP(F492,'2020功能科目'!A:B,2,FALSE))</f>
        <v>2050903</v>
      </c>
      <c r="F492" s="12" t="s">
        <v>382</v>
      </c>
      <c r="G492" s="14">
        <v>1596000</v>
      </c>
      <c r="H492" s="14">
        <v>1596000</v>
      </c>
    </row>
    <row r="493" spans="1:8">
      <c r="A493" s="11">
        <v>255052</v>
      </c>
      <c r="B493" s="12" t="s">
        <v>199</v>
      </c>
      <c r="C493" s="13" t="str">
        <f t="shared" si="14"/>
        <v>205</v>
      </c>
      <c r="D493" s="13" t="str">
        <f t="shared" si="15"/>
        <v>20509</v>
      </c>
      <c r="E493" s="13">
        <f>IF(ISNA(VLOOKUP(F493,'2020功能科目'!A:B,2,FALSE)),"",VLOOKUP(F493,'2020功能科目'!A:B,2,FALSE))</f>
        <v>2050904</v>
      </c>
      <c r="F493" s="12" t="s">
        <v>383</v>
      </c>
      <c r="G493" s="14">
        <v>349004</v>
      </c>
      <c r="H493" s="14">
        <v>349040</v>
      </c>
    </row>
    <row r="494" spans="1:8">
      <c r="A494" s="11">
        <v>255052</v>
      </c>
      <c r="B494" s="12" t="s">
        <v>199</v>
      </c>
      <c r="C494" s="13" t="str">
        <f t="shared" si="14"/>
        <v>208</v>
      </c>
      <c r="D494" s="13" t="str">
        <f t="shared" si="15"/>
        <v>20805</v>
      </c>
      <c r="E494" s="13">
        <f>IF(ISNA(VLOOKUP(F494,'2020功能科目'!A:B,2,FALSE)),"",VLOOKUP(F494,'2020功能科目'!A:B,2,FALSE))</f>
        <v>2080502</v>
      </c>
      <c r="F494" s="12" t="s">
        <v>384</v>
      </c>
      <c r="G494" s="14">
        <v>1214080.8999999999</v>
      </c>
      <c r="H494" s="14">
        <v>1063500</v>
      </c>
    </row>
    <row r="495" spans="1:8">
      <c r="A495" s="11">
        <v>255052</v>
      </c>
      <c r="B495" s="12" t="s">
        <v>199</v>
      </c>
      <c r="C495" s="13" t="str">
        <f t="shared" si="14"/>
        <v>208</v>
      </c>
      <c r="D495" s="13" t="str">
        <f t="shared" si="15"/>
        <v>20805</v>
      </c>
      <c r="E495" s="13">
        <f>IF(ISNA(VLOOKUP(F495,'2020功能科目'!A:B,2,FALSE)),"",VLOOKUP(F495,'2020功能科目'!A:B,2,FALSE))</f>
        <v>2080505</v>
      </c>
      <c r="F495" s="12" t="s">
        <v>385</v>
      </c>
      <c r="G495" s="14">
        <v>1336974.49</v>
      </c>
      <c r="H495" s="14">
        <v>1709779.84</v>
      </c>
    </row>
    <row r="496" spans="1:8">
      <c r="A496" s="11">
        <v>255052</v>
      </c>
      <c r="B496" s="12" t="s">
        <v>199</v>
      </c>
      <c r="C496" s="13" t="str">
        <f t="shared" si="14"/>
        <v>208</v>
      </c>
      <c r="D496" s="13" t="str">
        <f t="shared" si="15"/>
        <v>20805</v>
      </c>
      <c r="E496" s="13">
        <f>IF(ISNA(VLOOKUP(F496,'2020功能科目'!A:B,2,FALSE)),"",VLOOKUP(F496,'2020功能科目'!A:B,2,FALSE))</f>
        <v>2080506</v>
      </c>
      <c r="F496" s="12" t="s">
        <v>386</v>
      </c>
      <c r="G496" s="14">
        <v>667487.27</v>
      </c>
      <c r="H496" s="14">
        <v>854889.92</v>
      </c>
    </row>
    <row r="497" spans="1:8">
      <c r="A497" s="11">
        <v>255052</v>
      </c>
      <c r="B497" s="12" t="s">
        <v>199</v>
      </c>
      <c r="C497" s="13" t="str">
        <f t="shared" si="14"/>
        <v>210</v>
      </c>
      <c r="D497" s="13" t="str">
        <f t="shared" si="15"/>
        <v>21011</v>
      </c>
      <c r="E497" s="13">
        <f>IF(ISNA(VLOOKUP(F497,'2020功能科目'!A:B,2,FALSE)),"",VLOOKUP(F497,'2020功能科目'!A:B,2,FALSE))</f>
        <v>2101102</v>
      </c>
      <c r="F497" s="12" t="s">
        <v>388</v>
      </c>
      <c r="G497" s="14">
        <v>1044230.79</v>
      </c>
      <c r="H497" s="14">
        <v>1389196.12</v>
      </c>
    </row>
    <row r="498" spans="1:8">
      <c r="A498" s="11">
        <v>255052</v>
      </c>
      <c r="B498" s="12" t="s">
        <v>199</v>
      </c>
      <c r="C498" s="13" t="str">
        <f t="shared" si="14"/>
        <v>210</v>
      </c>
      <c r="D498" s="13" t="str">
        <f t="shared" si="15"/>
        <v>21011</v>
      </c>
      <c r="E498" s="13">
        <f>IF(ISNA(VLOOKUP(F498,'2020功能科目'!A:B,2,FALSE)),"",VLOOKUP(F498,'2020功能科目'!A:B,2,FALSE))</f>
        <v>2101199</v>
      </c>
      <c r="F498" s="12" t="s">
        <v>389</v>
      </c>
      <c r="G498" s="14">
        <v>180000</v>
      </c>
      <c r="H498" s="14">
        <v>180000</v>
      </c>
    </row>
    <row r="499" spans="1:8">
      <c r="A499" s="11">
        <v>255052</v>
      </c>
      <c r="B499" s="12" t="s">
        <v>199</v>
      </c>
      <c r="C499" s="13" t="str">
        <f t="shared" si="14"/>
        <v>221</v>
      </c>
      <c r="D499" s="13" t="str">
        <f t="shared" si="15"/>
        <v>22102</v>
      </c>
      <c r="E499" s="13">
        <f>IF(ISNA(VLOOKUP(F499,'2020功能科目'!A:B,2,FALSE)),"",VLOOKUP(F499,'2020功能科目'!A:B,2,FALSE))</f>
        <v>2210201</v>
      </c>
      <c r="F499" s="12" t="s">
        <v>390</v>
      </c>
      <c r="G499" s="14">
        <v>1667815</v>
      </c>
      <c r="H499" s="14">
        <v>1654334.88</v>
      </c>
    </row>
    <row r="500" spans="1:8">
      <c r="A500" s="11">
        <v>255052</v>
      </c>
      <c r="B500" s="12" t="s">
        <v>199</v>
      </c>
      <c r="C500" s="13" t="str">
        <f t="shared" si="14"/>
        <v>221</v>
      </c>
      <c r="D500" s="13" t="str">
        <f t="shared" si="15"/>
        <v>22102</v>
      </c>
      <c r="E500" s="13">
        <f>IF(ISNA(VLOOKUP(F500,'2020功能科目'!A:B,2,FALSE)),"",VLOOKUP(F500,'2020功能科目'!A:B,2,FALSE))</f>
        <v>2210202</v>
      </c>
      <c r="F500" s="12" t="s">
        <v>391</v>
      </c>
      <c r="G500" s="14">
        <v>122380</v>
      </c>
      <c r="H500" s="14">
        <v>122040</v>
      </c>
    </row>
    <row r="501" spans="1:8">
      <c r="A501" s="11">
        <v>255052</v>
      </c>
      <c r="B501" s="12" t="s">
        <v>199</v>
      </c>
      <c r="C501" s="13" t="str">
        <f t="shared" si="14"/>
        <v>221</v>
      </c>
      <c r="D501" s="13" t="str">
        <f t="shared" si="15"/>
        <v>22102</v>
      </c>
      <c r="E501" s="13">
        <f>IF(ISNA(VLOOKUP(F501,'2020功能科目'!A:B,2,FALSE)),"",VLOOKUP(F501,'2020功能科目'!A:B,2,FALSE))</f>
        <v>2210203</v>
      </c>
      <c r="F501" s="12" t="s">
        <v>392</v>
      </c>
      <c r="G501" s="14">
        <v>1319407</v>
      </c>
      <c r="H501" s="14">
        <v>1239492</v>
      </c>
    </row>
    <row r="502" spans="1:8">
      <c r="A502" s="11">
        <v>255053</v>
      </c>
      <c r="B502" s="12" t="s">
        <v>200</v>
      </c>
      <c r="C502" s="13" t="str">
        <f t="shared" si="14"/>
        <v>205</v>
      </c>
      <c r="D502" s="13" t="str">
        <f t="shared" si="15"/>
        <v>20502</v>
      </c>
      <c r="E502" s="13">
        <f>IF(ISNA(VLOOKUP(F502,'2020功能科目'!A:B,2,FALSE)),"",VLOOKUP(F502,'2020功能科目'!A:B,2,FALSE))</f>
        <v>2050202</v>
      </c>
      <c r="F502" s="12" t="s">
        <v>378</v>
      </c>
      <c r="G502" s="14">
        <v>33640405.439999998</v>
      </c>
      <c r="H502" s="14">
        <v>25979445.210000001</v>
      </c>
    </row>
    <row r="503" spans="1:8">
      <c r="A503" s="11">
        <v>255053</v>
      </c>
      <c r="B503" s="12" t="s">
        <v>200</v>
      </c>
      <c r="C503" s="13" t="str">
        <f t="shared" si="14"/>
        <v>205</v>
      </c>
      <c r="D503" s="13" t="str">
        <f t="shared" si="15"/>
        <v>20502</v>
      </c>
      <c r="E503" s="13">
        <f>IF(ISNA(VLOOKUP(F503,'2020功能科目'!A:B,2,FALSE)),"",VLOOKUP(F503,'2020功能科目'!A:B,2,FALSE))</f>
        <v>2050299</v>
      </c>
      <c r="F503" s="12" t="s">
        <v>380</v>
      </c>
      <c r="G503" s="14">
        <v>119000</v>
      </c>
      <c r="H503" s="14">
        <v>0</v>
      </c>
    </row>
    <row r="504" spans="1:8">
      <c r="A504" s="11">
        <v>255053</v>
      </c>
      <c r="B504" s="12" t="s">
        <v>200</v>
      </c>
      <c r="C504" s="13" t="str">
        <f t="shared" si="14"/>
        <v>205</v>
      </c>
      <c r="D504" s="13" t="str">
        <f t="shared" si="15"/>
        <v>20508</v>
      </c>
      <c r="E504" s="13">
        <f>IF(ISNA(VLOOKUP(F504,'2020功能科目'!A:B,2,FALSE)),"",VLOOKUP(F504,'2020功能科目'!A:B,2,FALSE))</f>
        <v>2050803</v>
      </c>
      <c r="F504" s="12" t="s">
        <v>381</v>
      </c>
      <c r="G504" s="14">
        <v>0</v>
      </c>
      <c r="H504" s="14">
        <v>80000</v>
      </c>
    </row>
    <row r="505" spans="1:8">
      <c r="A505" s="11">
        <v>255053</v>
      </c>
      <c r="B505" s="12" t="s">
        <v>200</v>
      </c>
      <c r="C505" s="13" t="str">
        <f t="shared" si="14"/>
        <v>205</v>
      </c>
      <c r="D505" s="13" t="str">
        <f t="shared" si="15"/>
        <v>20509</v>
      </c>
      <c r="E505" s="13">
        <f>IF(ISNA(VLOOKUP(F505,'2020功能科目'!A:B,2,FALSE)),"",VLOOKUP(F505,'2020功能科目'!A:B,2,FALSE))</f>
        <v>2050903</v>
      </c>
      <c r="F505" s="12" t="s">
        <v>382</v>
      </c>
      <c r="G505" s="14">
        <v>4017940.66</v>
      </c>
      <c r="H505" s="14">
        <v>4172000</v>
      </c>
    </row>
    <row r="506" spans="1:8">
      <c r="A506" s="11">
        <v>255053</v>
      </c>
      <c r="B506" s="12" t="s">
        <v>200</v>
      </c>
      <c r="C506" s="13" t="str">
        <f t="shared" si="14"/>
        <v>205</v>
      </c>
      <c r="D506" s="13" t="str">
        <f t="shared" si="15"/>
        <v>20509</v>
      </c>
      <c r="E506" s="13">
        <f>IF(ISNA(VLOOKUP(F506,'2020功能科目'!A:B,2,FALSE)),"",VLOOKUP(F506,'2020功能科目'!A:B,2,FALSE))</f>
        <v>2050904</v>
      </c>
      <c r="F506" s="12" t="s">
        <v>383</v>
      </c>
      <c r="G506" s="14">
        <v>974714.08</v>
      </c>
      <c r="H506" s="14">
        <v>979116</v>
      </c>
    </row>
    <row r="507" spans="1:8">
      <c r="A507" s="11">
        <v>255053</v>
      </c>
      <c r="B507" s="12" t="s">
        <v>200</v>
      </c>
      <c r="C507" s="13" t="str">
        <f t="shared" si="14"/>
        <v>208</v>
      </c>
      <c r="D507" s="13" t="str">
        <f t="shared" si="15"/>
        <v>20805</v>
      </c>
      <c r="E507" s="13">
        <f>IF(ISNA(VLOOKUP(F507,'2020功能科目'!A:B,2,FALSE)),"",VLOOKUP(F507,'2020功能科目'!A:B,2,FALSE))</f>
        <v>2080502</v>
      </c>
      <c r="F507" s="12" t="s">
        <v>384</v>
      </c>
      <c r="G507" s="14">
        <v>1685407.52</v>
      </c>
      <c r="H507" s="14">
        <v>1043578</v>
      </c>
    </row>
    <row r="508" spans="1:8">
      <c r="A508" s="11">
        <v>255053</v>
      </c>
      <c r="B508" s="12" t="s">
        <v>200</v>
      </c>
      <c r="C508" s="13" t="str">
        <f t="shared" si="14"/>
        <v>208</v>
      </c>
      <c r="D508" s="13" t="str">
        <f t="shared" si="15"/>
        <v>20805</v>
      </c>
      <c r="E508" s="13">
        <f>IF(ISNA(VLOOKUP(F508,'2020功能科目'!A:B,2,FALSE)),"",VLOOKUP(F508,'2020功能科目'!A:B,2,FALSE))</f>
        <v>2080505</v>
      </c>
      <c r="F508" s="12" t="s">
        <v>385</v>
      </c>
      <c r="G508" s="14">
        <v>2285666.3199999998</v>
      </c>
      <c r="H508" s="14">
        <v>2131489.92</v>
      </c>
    </row>
    <row r="509" spans="1:8">
      <c r="A509" s="11">
        <v>255053</v>
      </c>
      <c r="B509" s="12" t="s">
        <v>200</v>
      </c>
      <c r="C509" s="13" t="str">
        <f t="shared" si="14"/>
        <v>208</v>
      </c>
      <c r="D509" s="13" t="str">
        <f t="shared" si="15"/>
        <v>20805</v>
      </c>
      <c r="E509" s="13">
        <f>IF(ISNA(VLOOKUP(F509,'2020功能科目'!A:B,2,FALSE)),"",VLOOKUP(F509,'2020功能科目'!A:B,2,FALSE))</f>
        <v>2080506</v>
      </c>
      <c r="F509" s="12" t="s">
        <v>386</v>
      </c>
      <c r="G509" s="14">
        <v>1142539.18</v>
      </c>
      <c r="H509" s="14">
        <v>1065744.96</v>
      </c>
    </row>
    <row r="510" spans="1:8">
      <c r="A510" s="11">
        <v>255053</v>
      </c>
      <c r="B510" s="12" t="s">
        <v>200</v>
      </c>
      <c r="C510" s="13" t="str">
        <f t="shared" si="14"/>
        <v>210</v>
      </c>
      <c r="D510" s="13" t="str">
        <f t="shared" si="15"/>
        <v>21011</v>
      </c>
      <c r="E510" s="13">
        <f>IF(ISNA(VLOOKUP(F510,'2020功能科目'!A:B,2,FALSE)),"",VLOOKUP(F510,'2020功能科目'!A:B,2,FALSE))</f>
        <v>2101102</v>
      </c>
      <c r="F510" s="12" t="s">
        <v>388</v>
      </c>
      <c r="G510" s="14">
        <v>2091480.99</v>
      </c>
      <c r="H510" s="14">
        <v>1731835.56</v>
      </c>
    </row>
    <row r="511" spans="1:8">
      <c r="A511" s="11">
        <v>255053</v>
      </c>
      <c r="B511" s="12" t="s">
        <v>200</v>
      </c>
      <c r="C511" s="13" t="str">
        <f t="shared" si="14"/>
        <v>221</v>
      </c>
      <c r="D511" s="13" t="str">
        <f t="shared" si="15"/>
        <v>22102</v>
      </c>
      <c r="E511" s="13">
        <f>IF(ISNA(VLOOKUP(F511,'2020功能科目'!A:B,2,FALSE)),"",VLOOKUP(F511,'2020功能科目'!A:B,2,FALSE))</f>
        <v>2210201</v>
      </c>
      <c r="F511" s="12" t="s">
        <v>390</v>
      </c>
      <c r="G511" s="14">
        <v>2495315</v>
      </c>
      <c r="H511" s="14">
        <v>2198617.44</v>
      </c>
    </row>
    <row r="512" spans="1:8">
      <c r="A512" s="11">
        <v>255053</v>
      </c>
      <c r="B512" s="12" t="s">
        <v>200</v>
      </c>
      <c r="C512" s="13" t="str">
        <f t="shared" si="14"/>
        <v>221</v>
      </c>
      <c r="D512" s="13" t="str">
        <f t="shared" si="15"/>
        <v>22102</v>
      </c>
      <c r="E512" s="13">
        <f>IF(ISNA(VLOOKUP(F512,'2020功能科目'!A:B,2,FALSE)),"",VLOOKUP(F512,'2020功能科目'!A:B,2,FALSE))</f>
        <v>2210202</v>
      </c>
      <c r="F512" s="12" t="s">
        <v>391</v>
      </c>
      <c r="G512" s="14">
        <v>176120</v>
      </c>
      <c r="H512" s="14">
        <v>177720</v>
      </c>
    </row>
    <row r="513" spans="1:8">
      <c r="A513" s="11">
        <v>255053</v>
      </c>
      <c r="B513" s="12" t="s">
        <v>200</v>
      </c>
      <c r="C513" s="13" t="str">
        <f t="shared" si="14"/>
        <v>221</v>
      </c>
      <c r="D513" s="13" t="str">
        <f t="shared" si="15"/>
        <v>22102</v>
      </c>
      <c r="E513" s="13">
        <f>IF(ISNA(VLOOKUP(F513,'2020功能科目'!A:B,2,FALSE)),"",VLOOKUP(F513,'2020功能科目'!A:B,2,FALSE))</f>
        <v>2210203</v>
      </c>
      <c r="F513" s="12" t="s">
        <v>392</v>
      </c>
      <c r="G513" s="14">
        <v>2263793</v>
      </c>
      <c r="H513" s="14">
        <v>2170680</v>
      </c>
    </row>
    <row r="514" spans="1:8">
      <c r="A514" s="11">
        <v>255055</v>
      </c>
      <c r="B514" s="12" t="s">
        <v>201</v>
      </c>
      <c r="C514" s="13" t="str">
        <f t="shared" si="14"/>
        <v>205</v>
      </c>
      <c r="D514" s="13" t="str">
        <f t="shared" si="15"/>
        <v>20502</v>
      </c>
      <c r="E514" s="13">
        <f>IF(ISNA(VLOOKUP(F514,'2020功能科目'!A:B,2,FALSE)),"",VLOOKUP(F514,'2020功能科目'!A:B,2,FALSE))</f>
        <v>2050202</v>
      </c>
      <c r="F514" s="12" t="s">
        <v>378</v>
      </c>
      <c r="G514" s="14">
        <v>42416850.119999997</v>
      </c>
      <c r="H514" s="14">
        <v>31540774.449999999</v>
      </c>
    </row>
    <row r="515" spans="1:8">
      <c r="A515" s="11">
        <v>255055</v>
      </c>
      <c r="B515" s="12" t="s">
        <v>201</v>
      </c>
      <c r="C515" s="13" t="str">
        <f t="shared" ref="C515:C578" si="16">LEFT(D515,3)</f>
        <v>205</v>
      </c>
      <c r="D515" s="13" t="str">
        <f t="shared" ref="D515:D578" si="17">LEFT(E515,5)</f>
        <v>20502</v>
      </c>
      <c r="E515" s="13">
        <f>IF(ISNA(VLOOKUP(F515,'2020功能科目'!A:B,2,FALSE)),"",VLOOKUP(F515,'2020功能科目'!A:B,2,FALSE))</f>
        <v>2050299</v>
      </c>
      <c r="F515" s="12" t="s">
        <v>380</v>
      </c>
      <c r="G515" s="14">
        <v>191259.18</v>
      </c>
      <c r="H515" s="14">
        <v>0</v>
      </c>
    </row>
    <row r="516" spans="1:8">
      <c r="A516" s="11">
        <v>255055</v>
      </c>
      <c r="B516" s="12" t="s">
        <v>201</v>
      </c>
      <c r="C516" s="13" t="str">
        <f t="shared" si="16"/>
        <v>205</v>
      </c>
      <c r="D516" s="13" t="str">
        <f t="shared" si="17"/>
        <v>20508</v>
      </c>
      <c r="E516" s="13">
        <f>IF(ISNA(VLOOKUP(F516,'2020功能科目'!A:B,2,FALSE)),"",VLOOKUP(F516,'2020功能科目'!A:B,2,FALSE))</f>
        <v>2050803</v>
      </c>
      <c r="F516" s="12" t="s">
        <v>381</v>
      </c>
      <c r="G516" s="14">
        <v>3000</v>
      </c>
      <c r="H516" s="14">
        <v>102400</v>
      </c>
    </row>
    <row r="517" spans="1:8">
      <c r="A517" s="11">
        <v>255055</v>
      </c>
      <c r="B517" s="12" t="s">
        <v>201</v>
      </c>
      <c r="C517" s="13" t="str">
        <f t="shared" si="16"/>
        <v>205</v>
      </c>
      <c r="D517" s="13" t="str">
        <f t="shared" si="17"/>
        <v>20509</v>
      </c>
      <c r="E517" s="13">
        <f>IF(ISNA(VLOOKUP(F517,'2020功能科目'!A:B,2,FALSE)),"",VLOOKUP(F517,'2020功能科目'!A:B,2,FALSE))</f>
        <v>2050903</v>
      </c>
      <c r="F517" s="12" t="s">
        <v>382</v>
      </c>
      <c r="G517" s="14">
        <v>629073.34</v>
      </c>
      <c r="H517" s="14">
        <v>900000</v>
      </c>
    </row>
    <row r="518" spans="1:8">
      <c r="A518" s="11">
        <v>255055</v>
      </c>
      <c r="B518" s="12" t="s">
        <v>201</v>
      </c>
      <c r="C518" s="13" t="str">
        <f t="shared" si="16"/>
        <v>205</v>
      </c>
      <c r="D518" s="13" t="str">
        <f t="shared" si="17"/>
        <v>20509</v>
      </c>
      <c r="E518" s="13">
        <f>IF(ISNA(VLOOKUP(F518,'2020功能科目'!A:B,2,FALSE)),"",VLOOKUP(F518,'2020功能科目'!A:B,2,FALSE))</f>
        <v>2050904</v>
      </c>
      <c r="F518" s="12" t="s">
        <v>383</v>
      </c>
      <c r="G518" s="14">
        <v>1417500</v>
      </c>
      <c r="H518" s="14">
        <v>1420000</v>
      </c>
    </row>
    <row r="519" spans="1:8">
      <c r="A519" s="11">
        <v>255055</v>
      </c>
      <c r="B519" s="12" t="s">
        <v>201</v>
      </c>
      <c r="C519" s="13" t="str">
        <f t="shared" si="16"/>
        <v>208</v>
      </c>
      <c r="D519" s="13" t="str">
        <f t="shared" si="17"/>
        <v>20805</v>
      </c>
      <c r="E519" s="13">
        <f>IF(ISNA(VLOOKUP(F519,'2020功能科目'!A:B,2,FALSE)),"",VLOOKUP(F519,'2020功能科目'!A:B,2,FALSE))</f>
        <v>2080502</v>
      </c>
      <c r="F519" s="12" t="s">
        <v>384</v>
      </c>
      <c r="G519" s="14">
        <v>3114048.9</v>
      </c>
      <c r="H519" s="14">
        <v>2049384</v>
      </c>
    </row>
    <row r="520" spans="1:8">
      <c r="A520" s="11">
        <v>255055</v>
      </c>
      <c r="B520" s="12" t="s">
        <v>201</v>
      </c>
      <c r="C520" s="13" t="str">
        <f t="shared" si="16"/>
        <v>208</v>
      </c>
      <c r="D520" s="13" t="str">
        <f t="shared" si="17"/>
        <v>20805</v>
      </c>
      <c r="E520" s="13">
        <f>IF(ISNA(VLOOKUP(F520,'2020功能科目'!A:B,2,FALSE)),"",VLOOKUP(F520,'2020功能科目'!A:B,2,FALSE))</f>
        <v>2080505</v>
      </c>
      <c r="F520" s="12" t="s">
        <v>385</v>
      </c>
      <c r="G520" s="14">
        <v>2454513.6</v>
      </c>
      <c r="H520" s="14">
        <v>2576120</v>
      </c>
    </row>
    <row r="521" spans="1:8">
      <c r="A521" s="11">
        <v>255055</v>
      </c>
      <c r="B521" s="12" t="s">
        <v>201</v>
      </c>
      <c r="C521" s="13" t="str">
        <f t="shared" si="16"/>
        <v>208</v>
      </c>
      <c r="D521" s="13" t="str">
        <f t="shared" si="17"/>
        <v>20805</v>
      </c>
      <c r="E521" s="13">
        <f>IF(ISNA(VLOOKUP(F521,'2020功能科目'!A:B,2,FALSE)),"",VLOOKUP(F521,'2020功能科目'!A:B,2,FALSE))</f>
        <v>2080506</v>
      </c>
      <c r="F521" s="12" t="s">
        <v>386</v>
      </c>
      <c r="G521" s="14">
        <v>1227256.8</v>
      </c>
      <c r="H521" s="14">
        <v>1288060</v>
      </c>
    </row>
    <row r="522" spans="1:8">
      <c r="A522" s="11">
        <v>255055</v>
      </c>
      <c r="B522" s="12" t="s">
        <v>201</v>
      </c>
      <c r="C522" s="13" t="str">
        <f t="shared" si="16"/>
        <v>210</v>
      </c>
      <c r="D522" s="13" t="str">
        <f t="shared" si="17"/>
        <v>21011</v>
      </c>
      <c r="E522" s="13">
        <f>IF(ISNA(VLOOKUP(F522,'2020功能科目'!A:B,2,FALSE)),"",VLOOKUP(F522,'2020功能科目'!A:B,2,FALSE))</f>
        <v>2101102</v>
      </c>
      <c r="F522" s="12" t="s">
        <v>388</v>
      </c>
      <c r="G522" s="14">
        <v>2108696.06</v>
      </c>
      <c r="H522" s="14">
        <v>2093097.5</v>
      </c>
    </row>
    <row r="523" spans="1:8">
      <c r="A523" s="11">
        <v>255055</v>
      </c>
      <c r="B523" s="12" t="s">
        <v>201</v>
      </c>
      <c r="C523" s="13" t="str">
        <f t="shared" si="16"/>
        <v>210</v>
      </c>
      <c r="D523" s="13" t="str">
        <f t="shared" si="17"/>
        <v>21011</v>
      </c>
      <c r="E523" s="13">
        <f>IF(ISNA(VLOOKUP(F523,'2020功能科目'!A:B,2,FALSE)),"",VLOOKUP(F523,'2020功能科目'!A:B,2,FALSE))</f>
        <v>2101199</v>
      </c>
      <c r="F523" s="12" t="s">
        <v>389</v>
      </c>
      <c r="G523" s="14">
        <v>90000</v>
      </c>
      <c r="H523" s="14">
        <v>90000</v>
      </c>
    </row>
    <row r="524" spans="1:8">
      <c r="A524" s="11">
        <v>255055</v>
      </c>
      <c r="B524" s="12" t="s">
        <v>201</v>
      </c>
      <c r="C524" s="13" t="str">
        <f t="shared" si="16"/>
        <v>221</v>
      </c>
      <c r="D524" s="13" t="str">
        <f t="shared" si="17"/>
        <v>22102</v>
      </c>
      <c r="E524" s="13">
        <f>IF(ISNA(VLOOKUP(F524,'2020功能科目'!A:B,2,FALSE)),"",VLOOKUP(F524,'2020功能科目'!A:B,2,FALSE))</f>
        <v>2210201</v>
      </c>
      <c r="F524" s="12" t="s">
        <v>390</v>
      </c>
      <c r="G524" s="14">
        <v>3167299</v>
      </c>
      <c r="H524" s="14">
        <v>2700090</v>
      </c>
    </row>
    <row r="525" spans="1:8">
      <c r="A525" s="11">
        <v>255055</v>
      </c>
      <c r="B525" s="12" t="s">
        <v>201</v>
      </c>
      <c r="C525" s="13" t="str">
        <f t="shared" si="16"/>
        <v>221</v>
      </c>
      <c r="D525" s="13" t="str">
        <f t="shared" si="17"/>
        <v>22102</v>
      </c>
      <c r="E525" s="13">
        <f>IF(ISNA(VLOOKUP(F525,'2020功能科目'!A:B,2,FALSE)),"",VLOOKUP(F525,'2020功能科目'!A:B,2,FALSE))</f>
        <v>2210202</v>
      </c>
      <c r="F525" s="12" t="s">
        <v>391</v>
      </c>
      <c r="G525" s="14">
        <v>277040</v>
      </c>
      <c r="H525" s="14">
        <v>280560</v>
      </c>
    </row>
    <row r="526" spans="1:8">
      <c r="A526" s="11">
        <v>255055</v>
      </c>
      <c r="B526" s="12" t="s">
        <v>201</v>
      </c>
      <c r="C526" s="13" t="str">
        <f t="shared" si="16"/>
        <v>221</v>
      </c>
      <c r="D526" s="13" t="str">
        <f t="shared" si="17"/>
        <v>22102</v>
      </c>
      <c r="E526" s="13">
        <f>IF(ISNA(VLOOKUP(F526,'2020功能科目'!A:B,2,FALSE)),"",VLOOKUP(F526,'2020功能科目'!A:B,2,FALSE))</f>
        <v>2210203</v>
      </c>
      <c r="F526" s="12" t="s">
        <v>392</v>
      </c>
      <c r="G526" s="14">
        <v>3232109</v>
      </c>
      <c r="H526" s="14">
        <v>2953332</v>
      </c>
    </row>
    <row r="527" spans="1:8">
      <c r="A527" s="11">
        <v>255056</v>
      </c>
      <c r="B527" s="12" t="s">
        <v>202</v>
      </c>
      <c r="C527" s="13" t="str">
        <f t="shared" si="16"/>
        <v>205</v>
      </c>
      <c r="D527" s="13" t="str">
        <f t="shared" si="17"/>
        <v>20502</v>
      </c>
      <c r="E527" s="13">
        <f>IF(ISNA(VLOOKUP(F527,'2020功能科目'!A:B,2,FALSE)),"",VLOOKUP(F527,'2020功能科目'!A:B,2,FALSE))</f>
        <v>2050202</v>
      </c>
      <c r="F527" s="12" t="s">
        <v>378</v>
      </c>
      <c r="G527" s="14">
        <v>25223425.149999999</v>
      </c>
      <c r="H527" s="14">
        <v>19143561.170000002</v>
      </c>
    </row>
    <row r="528" spans="1:8">
      <c r="A528" s="11">
        <v>255056</v>
      </c>
      <c r="B528" s="12" t="s">
        <v>202</v>
      </c>
      <c r="C528" s="13" t="str">
        <f t="shared" si="16"/>
        <v>205</v>
      </c>
      <c r="D528" s="13" t="str">
        <f t="shared" si="17"/>
        <v>20502</v>
      </c>
      <c r="E528" s="13">
        <f>IF(ISNA(VLOOKUP(F528,'2020功能科目'!A:B,2,FALSE)),"",VLOOKUP(F528,'2020功能科目'!A:B,2,FALSE))</f>
        <v>2050299</v>
      </c>
      <c r="F528" s="12" t="s">
        <v>380</v>
      </c>
      <c r="G528" s="14">
        <v>60665.71</v>
      </c>
      <c r="H528" s="14">
        <v>0</v>
      </c>
    </row>
    <row r="529" spans="1:8">
      <c r="A529" s="11">
        <v>255056</v>
      </c>
      <c r="B529" s="12" t="s">
        <v>202</v>
      </c>
      <c r="C529" s="13" t="str">
        <f t="shared" si="16"/>
        <v>205</v>
      </c>
      <c r="D529" s="13" t="str">
        <f t="shared" si="17"/>
        <v>20508</v>
      </c>
      <c r="E529" s="13">
        <f>IF(ISNA(VLOOKUP(F529,'2020功能科目'!A:B,2,FALSE)),"",VLOOKUP(F529,'2020功能科目'!A:B,2,FALSE))</f>
        <v>2050803</v>
      </c>
      <c r="F529" s="12" t="s">
        <v>381</v>
      </c>
      <c r="G529" s="14">
        <v>1560</v>
      </c>
      <c r="H529" s="14">
        <v>60800</v>
      </c>
    </row>
    <row r="530" spans="1:8">
      <c r="A530" s="11">
        <v>255056</v>
      </c>
      <c r="B530" s="12" t="s">
        <v>202</v>
      </c>
      <c r="C530" s="13" t="str">
        <f t="shared" si="16"/>
        <v>205</v>
      </c>
      <c r="D530" s="13" t="str">
        <f t="shared" si="17"/>
        <v>20509</v>
      </c>
      <c r="E530" s="13">
        <f>IF(ISNA(VLOOKUP(F530,'2020功能科目'!A:B,2,FALSE)),"",VLOOKUP(F530,'2020功能科目'!A:B,2,FALSE))</f>
        <v>2050903</v>
      </c>
      <c r="F530" s="12" t="s">
        <v>382</v>
      </c>
      <c r="G530" s="14">
        <v>971970.96</v>
      </c>
      <c r="H530" s="14">
        <v>990000</v>
      </c>
    </row>
    <row r="531" spans="1:8">
      <c r="A531" s="11">
        <v>255056</v>
      </c>
      <c r="B531" s="12" t="s">
        <v>202</v>
      </c>
      <c r="C531" s="13" t="str">
        <f t="shared" si="16"/>
        <v>205</v>
      </c>
      <c r="D531" s="13" t="str">
        <f t="shared" si="17"/>
        <v>20509</v>
      </c>
      <c r="E531" s="13">
        <f>IF(ISNA(VLOOKUP(F531,'2020功能科目'!A:B,2,FALSE)),"",VLOOKUP(F531,'2020功能科目'!A:B,2,FALSE))</f>
        <v>2050904</v>
      </c>
      <c r="F531" s="12" t="s">
        <v>383</v>
      </c>
      <c r="G531" s="14">
        <v>812192</v>
      </c>
      <c r="H531" s="14">
        <v>839700</v>
      </c>
    </row>
    <row r="532" spans="1:8">
      <c r="A532" s="11">
        <v>255056</v>
      </c>
      <c r="B532" s="12" t="s">
        <v>202</v>
      </c>
      <c r="C532" s="13" t="str">
        <f t="shared" si="16"/>
        <v>208</v>
      </c>
      <c r="D532" s="13" t="str">
        <f t="shared" si="17"/>
        <v>20805</v>
      </c>
      <c r="E532" s="13">
        <f>IF(ISNA(VLOOKUP(F532,'2020功能科目'!A:B,2,FALSE)),"",VLOOKUP(F532,'2020功能科目'!A:B,2,FALSE))</f>
        <v>2080502</v>
      </c>
      <c r="F532" s="12" t="s">
        <v>384</v>
      </c>
      <c r="G532" s="14">
        <v>1156358</v>
      </c>
      <c r="H532" s="14">
        <v>1006830</v>
      </c>
    </row>
    <row r="533" spans="1:8">
      <c r="A533" s="11">
        <v>255056</v>
      </c>
      <c r="B533" s="12" t="s">
        <v>202</v>
      </c>
      <c r="C533" s="13" t="str">
        <f t="shared" si="16"/>
        <v>208</v>
      </c>
      <c r="D533" s="13" t="str">
        <f t="shared" si="17"/>
        <v>20805</v>
      </c>
      <c r="E533" s="13">
        <f>IF(ISNA(VLOOKUP(F533,'2020功能科目'!A:B,2,FALSE)),"",VLOOKUP(F533,'2020功能科目'!A:B,2,FALSE))</f>
        <v>2080505</v>
      </c>
      <c r="F533" s="12" t="s">
        <v>385</v>
      </c>
      <c r="G533" s="14">
        <v>1592733.12</v>
      </c>
      <c r="H533" s="14">
        <v>1577975.36</v>
      </c>
    </row>
    <row r="534" spans="1:8">
      <c r="A534" s="11">
        <v>255056</v>
      </c>
      <c r="B534" s="12" t="s">
        <v>202</v>
      </c>
      <c r="C534" s="13" t="str">
        <f t="shared" si="16"/>
        <v>208</v>
      </c>
      <c r="D534" s="13" t="str">
        <f t="shared" si="17"/>
        <v>20805</v>
      </c>
      <c r="E534" s="13">
        <f>IF(ISNA(VLOOKUP(F534,'2020功能科目'!A:B,2,FALSE)),"",VLOOKUP(F534,'2020功能科目'!A:B,2,FALSE))</f>
        <v>2080506</v>
      </c>
      <c r="F534" s="12" t="s">
        <v>386</v>
      </c>
      <c r="G534" s="14">
        <v>796366.56</v>
      </c>
      <c r="H534" s="14">
        <v>788987.68</v>
      </c>
    </row>
    <row r="535" spans="1:8">
      <c r="A535" s="11">
        <v>255056</v>
      </c>
      <c r="B535" s="12" t="s">
        <v>202</v>
      </c>
      <c r="C535" s="13" t="str">
        <f t="shared" si="16"/>
        <v>210</v>
      </c>
      <c r="D535" s="13" t="str">
        <f t="shared" si="17"/>
        <v>21011</v>
      </c>
      <c r="E535" s="13">
        <f>IF(ISNA(VLOOKUP(F535,'2020功能科目'!A:B,2,FALSE)),"",VLOOKUP(F535,'2020功能科目'!A:B,2,FALSE))</f>
        <v>2101102</v>
      </c>
      <c r="F535" s="12" t="s">
        <v>388</v>
      </c>
      <c r="G535" s="14">
        <v>1263456.29</v>
      </c>
      <c r="H535" s="14">
        <v>1282104.98</v>
      </c>
    </row>
    <row r="536" spans="1:8">
      <c r="A536" s="11">
        <v>255056</v>
      </c>
      <c r="B536" s="12" t="s">
        <v>202</v>
      </c>
      <c r="C536" s="13" t="str">
        <f t="shared" si="16"/>
        <v>221</v>
      </c>
      <c r="D536" s="13" t="str">
        <f t="shared" si="17"/>
        <v>22102</v>
      </c>
      <c r="E536" s="13">
        <f>IF(ISNA(VLOOKUP(F536,'2020功能科目'!A:B,2,FALSE)),"",VLOOKUP(F536,'2020功能科目'!A:B,2,FALSE))</f>
        <v>2210201</v>
      </c>
      <c r="F536" s="12" t="s">
        <v>390</v>
      </c>
      <c r="G536" s="14">
        <v>1878008</v>
      </c>
      <c r="H536" s="14">
        <v>1639481.52</v>
      </c>
    </row>
    <row r="537" spans="1:8">
      <c r="A537" s="11">
        <v>255056</v>
      </c>
      <c r="B537" s="12" t="s">
        <v>202</v>
      </c>
      <c r="C537" s="13" t="str">
        <f t="shared" si="16"/>
        <v>221</v>
      </c>
      <c r="D537" s="13" t="str">
        <f t="shared" si="17"/>
        <v>22102</v>
      </c>
      <c r="E537" s="13">
        <f>IF(ISNA(VLOOKUP(F537,'2020功能科目'!A:B,2,FALSE)),"",VLOOKUP(F537,'2020功能科目'!A:B,2,FALSE))</f>
        <v>2210202</v>
      </c>
      <c r="F537" s="12" t="s">
        <v>391</v>
      </c>
      <c r="G537" s="14">
        <v>163080</v>
      </c>
      <c r="H537" s="14">
        <v>163320</v>
      </c>
    </row>
    <row r="538" spans="1:8">
      <c r="A538" s="11">
        <v>255056</v>
      </c>
      <c r="B538" s="12" t="s">
        <v>202</v>
      </c>
      <c r="C538" s="13" t="str">
        <f t="shared" si="16"/>
        <v>221</v>
      </c>
      <c r="D538" s="13" t="str">
        <f t="shared" si="17"/>
        <v>22102</v>
      </c>
      <c r="E538" s="13">
        <f>IF(ISNA(VLOOKUP(F538,'2020功能科目'!A:B,2,FALSE)),"",VLOOKUP(F538,'2020功能科目'!A:B,2,FALSE))</f>
        <v>2210203</v>
      </c>
      <c r="F538" s="12" t="s">
        <v>392</v>
      </c>
      <c r="G538" s="14">
        <v>1658552</v>
      </c>
      <c r="H538" s="14">
        <v>1560624</v>
      </c>
    </row>
    <row r="539" spans="1:8">
      <c r="A539" s="11">
        <v>255058</v>
      </c>
      <c r="B539" s="12" t="s">
        <v>203</v>
      </c>
      <c r="C539" s="13" t="str">
        <f t="shared" si="16"/>
        <v>205</v>
      </c>
      <c r="D539" s="13" t="str">
        <f t="shared" si="17"/>
        <v>20502</v>
      </c>
      <c r="E539" s="13">
        <f>IF(ISNA(VLOOKUP(F539,'2020功能科目'!A:B,2,FALSE)),"",VLOOKUP(F539,'2020功能科目'!A:B,2,FALSE))</f>
        <v>2050202</v>
      </c>
      <c r="F539" s="12" t="s">
        <v>378</v>
      </c>
      <c r="G539" s="14">
        <v>39914623.969999999</v>
      </c>
      <c r="H539" s="14">
        <v>32164045.629999999</v>
      </c>
    </row>
    <row r="540" spans="1:8">
      <c r="A540" s="11">
        <v>255058</v>
      </c>
      <c r="B540" s="12" t="s">
        <v>203</v>
      </c>
      <c r="C540" s="13" t="str">
        <f t="shared" si="16"/>
        <v>205</v>
      </c>
      <c r="D540" s="13" t="str">
        <f t="shared" si="17"/>
        <v>20502</v>
      </c>
      <c r="E540" s="13">
        <f>IF(ISNA(VLOOKUP(F540,'2020功能科目'!A:B,2,FALSE)),"",VLOOKUP(F540,'2020功能科目'!A:B,2,FALSE))</f>
        <v>2050299</v>
      </c>
      <c r="F540" s="12" t="s">
        <v>380</v>
      </c>
      <c r="G540" s="14">
        <v>167900</v>
      </c>
      <c r="H540" s="14">
        <v>0</v>
      </c>
    </row>
    <row r="541" spans="1:8">
      <c r="A541" s="11">
        <v>255058</v>
      </c>
      <c r="B541" s="12" t="s">
        <v>203</v>
      </c>
      <c r="C541" s="13" t="str">
        <f t="shared" si="16"/>
        <v>205</v>
      </c>
      <c r="D541" s="13" t="str">
        <f t="shared" si="17"/>
        <v>20508</v>
      </c>
      <c r="E541" s="13">
        <f>IF(ISNA(VLOOKUP(F541,'2020功能科目'!A:B,2,FALSE)),"",VLOOKUP(F541,'2020功能科目'!A:B,2,FALSE))</f>
        <v>2050803</v>
      </c>
      <c r="F541" s="12" t="s">
        <v>381</v>
      </c>
      <c r="G541" s="14">
        <v>3520</v>
      </c>
      <c r="H541" s="14">
        <v>99200</v>
      </c>
    </row>
    <row r="542" spans="1:8">
      <c r="A542" s="11">
        <v>255058</v>
      </c>
      <c r="B542" s="12" t="s">
        <v>203</v>
      </c>
      <c r="C542" s="13" t="str">
        <f t="shared" si="16"/>
        <v>205</v>
      </c>
      <c r="D542" s="13" t="str">
        <f t="shared" si="17"/>
        <v>20509</v>
      </c>
      <c r="E542" s="13">
        <f>IF(ISNA(VLOOKUP(F542,'2020功能科目'!A:B,2,FALSE)),"",VLOOKUP(F542,'2020功能科目'!A:B,2,FALSE))</f>
        <v>2050904</v>
      </c>
      <c r="F542" s="12" t="s">
        <v>383</v>
      </c>
      <c r="G542" s="14">
        <v>1006057</v>
      </c>
      <c r="H542" s="14">
        <v>1006057</v>
      </c>
    </row>
    <row r="543" spans="1:8">
      <c r="A543" s="11">
        <v>255058</v>
      </c>
      <c r="B543" s="12" t="s">
        <v>203</v>
      </c>
      <c r="C543" s="13" t="str">
        <f t="shared" si="16"/>
        <v>208</v>
      </c>
      <c r="D543" s="13" t="str">
        <f t="shared" si="17"/>
        <v>20805</v>
      </c>
      <c r="E543" s="13">
        <f>IF(ISNA(VLOOKUP(F543,'2020功能科目'!A:B,2,FALSE)),"",VLOOKUP(F543,'2020功能科目'!A:B,2,FALSE))</f>
        <v>2080502</v>
      </c>
      <c r="F543" s="12" t="s">
        <v>384</v>
      </c>
      <c r="G543" s="14">
        <v>1082718</v>
      </c>
      <c r="H543" s="14">
        <v>916776</v>
      </c>
    </row>
    <row r="544" spans="1:8">
      <c r="A544" s="11">
        <v>255058</v>
      </c>
      <c r="B544" s="12" t="s">
        <v>203</v>
      </c>
      <c r="C544" s="13" t="str">
        <f t="shared" si="16"/>
        <v>208</v>
      </c>
      <c r="D544" s="13" t="str">
        <f t="shared" si="17"/>
        <v>20805</v>
      </c>
      <c r="E544" s="13">
        <f>IF(ISNA(VLOOKUP(F544,'2020功能科目'!A:B,2,FALSE)),"",VLOOKUP(F544,'2020功能科目'!A:B,2,FALSE))</f>
        <v>2080505</v>
      </c>
      <c r="F544" s="12" t="s">
        <v>385</v>
      </c>
      <c r="G544" s="14">
        <v>2558197.12</v>
      </c>
      <c r="H544" s="14">
        <v>2676011.52</v>
      </c>
    </row>
    <row r="545" spans="1:8">
      <c r="A545" s="11">
        <v>255058</v>
      </c>
      <c r="B545" s="12" t="s">
        <v>203</v>
      </c>
      <c r="C545" s="13" t="str">
        <f t="shared" si="16"/>
        <v>208</v>
      </c>
      <c r="D545" s="13" t="str">
        <f t="shared" si="17"/>
        <v>20805</v>
      </c>
      <c r="E545" s="13">
        <f>IF(ISNA(VLOOKUP(F545,'2020功能科目'!A:B,2,FALSE)),"",VLOOKUP(F545,'2020功能科目'!A:B,2,FALSE))</f>
        <v>2080506</v>
      </c>
      <c r="F545" s="12" t="s">
        <v>386</v>
      </c>
      <c r="G545" s="14">
        <v>1279098.56</v>
      </c>
      <c r="H545" s="14">
        <v>1338005.76</v>
      </c>
    </row>
    <row r="546" spans="1:8">
      <c r="A546" s="11">
        <v>255058</v>
      </c>
      <c r="B546" s="12" t="s">
        <v>203</v>
      </c>
      <c r="C546" s="13" t="str">
        <f t="shared" si="16"/>
        <v>210</v>
      </c>
      <c r="D546" s="13" t="str">
        <f t="shared" si="17"/>
        <v>21011</v>
      </c>
      <c r="E546" s="13">
        <f>IF(ISNA(VLOOKUP(F546,'2020功能科目'!A:B,2,FALSE)),"",VLOOKUP(F546,'2020功能科目'!A:B,2,FALSE))</f>
        <v>2101102</v>
      </c>
      <c r="F546" s="12" t="s">
        <v>388</v>
      </c>
      <c r="G546" s="14">
        <v>2504366.4</v>
      </c>
      <c r="H546" s="14">
        <v>2174259.36</v>
      </c>
    </row>
    <row r="547" spans="1:8">
      <c r="A547" s="11">
        <v>255058</v>
      </c>
      <c r="B547" s="12" t="s">
        <v>203</v>
      </c>
      <c r="C547" s="13" t="str">
        <f t="shared" si="16"/>
        <v>221</v>
      </c>
      <c r="D547" s="13" t="str">
        <f t="shared" si="17"/>
        <v>22102</v>
      </c>
      <c r="E547" s="13">
        <f>IF(ISNA(VLOOKUP(F547,'2020功能科目'!A:B,2,FALSE)),"",VLOOKUP(F547,'2020功能科目'!A:B,2,FALSE))</f>
        <v>2210201</v>
      </c>
      <c r="F547" s="12" t="s">
        <v>390</v>
      </c>
      <c r="G547" s="14">
        <v>2957058</v>
      </c>
      <c r="H547" s="14">
        <v>2751008.64</v>
      </c>
    </row>
    <row r="548" spans="1:8">
      <c r="A548" s="11">
        <v>255058</v>
      </c>
      <c r="B548" s="12" t="s">
        <v>203</v>
      </c>
      <c r="C548" s="13" t="str">
        <f t="shared" si="16"/>
        <v>221</v>
      </c>
      <c r="D548" s="13" t="str">
        <f t="shared" si="17"/>
        <v>22102</v>
      </c>
      <c r="E548" s="13">
        <f>IF(ISNA(VLOOKUP(F548,'2020功能科目'!A:B,2,FALSE)),"",VLOOKUP(F548,'2020功能科目'!A:B,2,FALSE))</f>
        <v>2210202</v>
      </c>
      <c r="F548" s="12" t="s">
        <v>391</v>
      </c>
      <c r="G548" s="14">
        <v>197480</v>
      </c>
      <c r="H548" s="14">
        <v>197640</v>
      </c>
    </row>
    <row r="549" spans="1:8">
      <c r="A549" s="11">
        <v>255058</v>
      </c>
      <c r="B549" s="12" t="s">
        <v>203</v>
      </c>
      <c r="C549" s="13" t="str">
        <f t="shared" si="16"/>
        <v>221</v>
      </c>
      <c r="D549" s="13" t="str">
        <f t="shared" si="17"/>
        <v>22102</v>
      </c>
      <c r="E549" s="13">
        <f>IF(ISNA(VLOOKUP(F549,'2020功能科目'!A:B,2,FALSE)),"",VLOOKUP(F549,'2020功能科目'!A:B,2,FALSE))</f>
        <v>2210203</v>
      </c>
      <c r="F549" s="12" t="s">
        <v>392</v>
      </c>
      <c r="G549" s="14">
        <v>3206585</v>
      </c>
      <c r="H549" s="14">
        <v>3135984</v>
      </c>
    </row>
    <row r="550" spans="1:8">
      <c r="A550" s="11">
        <v>255059</v>
      </c>
      <c r="B550" s="12" t="s">
        <v>204</v>
      </c>
      <c r="C550" s="13" t="str">
        <f t="shared" si="16"/>
        <v>205</v>
      </c>
      <c r="D550" s="13" t="str">
        <f t="shared" si="17"/>
        <v>20502</v>
      </c>
      <c r="E550" s="13">
        <f>IF(ISNA(VLOOKUP(F550,'2020功能科目'!A:B,2,FALSE)),"",VLOOKUP(F550,'2020功能科目'!A:B,2,FALSE))</f>
        <v>2050202</v>
      </c>
      <c r="F550" s="12" t="s">
        <v>378</v>
      </c>
      <c r="G550" s="14">
        <v>17548417.710000001</v>
      </c>
      <c r="H550" s="14">
        <v>13160133.039999999</v>
      </c>
    </row>
    <row r="551" spans="1:8">
      <c r="A551" s="11">
        <v>255059</v>
      </c>
      <c r="B551" s="12" t="s">
        <v>204</v>
      </c>
      <c r="C551" s="13" t="str">
        <f t="shared" si="16"/>
        <v>205</v>
      </c>
      <c r="D551" s="13" t="str">
        <f t="shared" si="17"/>
        <v>20502</v>
      </c>
      <c r="E551" s="13">
        <f>IF(ISNA(VLOOKUP(F551,'2020功能科目'!A:B,2,FALSE)),"",VLOOKUP(F551,'2020功能科目'!A:B,2,FALSE))</f>
        <v>2050299</v>
      </c>
      <c r="F551" s="12" t="s">
        <v>380</v>
      </c>
      <c r="G551" s="14">
        <v>57400</v>
      </c>
      <c r="H551" s="14">
        <v>0</v>
      </c>
    </row>
    <row r="552" spans="1:8">
      <c r="A552" s="11">
        <v>255059</v>
      </c>
      <c r="B552" s="12" t="s">
        <v>204</v>
      </c>
      <c r="C552" s="13" t="str">
        <f t="shared" si="16"/>
        <v>205</v>
      </c>
      <c r="D552" s="13" t="str">
        <f t="shared" si="17"/>
        <v>20508</v>
      </c>
      <c r="E552" s="13">
        <f>IF(ISNA(VLOOKUP(F552,'2020功能科目'!A:B,2,FALSE)),"",VLOOKUP(F552,'2020功能科目'!A:B,2,FALSE))</f>
        <v>2050803</v>
      </c>
      <c r="F552" s="12" t="s">
        <v>381</v>
      </c>
      <c r="G552" s="14">
        <v>0</v>
      </c>
      <c r="H552" s="14">
        <v>44000</v>
      </c>
    </row>
    <row r="553" spans="1:8">
      <c r="A553" s="11">
        <v>255059</v>
      </c>
      <c r="B553" s="12" t="s">
        <v>204</v>
      </c>
      <c r="C553" s="13" t="str">
        <f t="shared" si="16"/>
        <v>205</v>
      </c>
      <c r="D553" s="13" t="str">
        <f t="shared" si="17"/>
        <v>20509</v>
      </c>
      <c r="E553" s="13">
        <f>IF(ISNA(VLOOKUP(F553,'2020功能科目'!A:B,2,FALSE)),"",VLOOKUP(F553,'2020功能科目'!A:B,2,FALSE))</f>
        <v>2050903</v>
      </c>
      <c r="F553" s="12" t="s">
        <v>382</v>
      </c>
      <c r="G553" s="14">
        <v>1123116.98</v>
      </c>
      <c r="H553" s="14">
        <v>1270000</v>
      </c>
    </row>
    <row r="554" spans="1:8">
      <c r="A554" s="11">
        <v>255059</v>
      </c>
      <c r="B554" s="12" t="s">
        <v>204</v>
      </c>
      <c r="C554" s="13" t="str">
        <f t="shared" si="16"/>
        <v>205</v>
      </c>
      <c r="D554" s="13" t="str">
        <f t="shared" si="17"/>
        <v>20509</v>
      </c>
      <c r="E554" s="13">
        <f>IF(ISNA(VLOOKUP(F554,'2020功能科目'!A:B,2,FALSE)),"",VLOOKUP(F554,'2020功能科目'!A:B,2,FALSE))</f>
        <v>2050904</v>
      </c>
      <c r="F554" s="12" t="s">
        <v>383</v>
      </c>
      <c r="G554" s="14">
        <v>147554.79999999999</v>
      </c>
      <c r="H554" s="14">
        <v>147554.79999999999</v>
      </c>
    </row>
    <row r="555" spans="1:8">
      <c r="A555" s="11">
        <v>255059</v>
      </c>
      <c r="B555" s="12" t="s">
        <v>204</v>
      </c>
      <c r="C555" s="13" t="str">
        <f t="shared" si="16"/>
        <v>208</v>
      </c>
      <c r="D555" s="13" t="str">
        <f t="shared" si="17"/>
        <v>20805</v>
      </c>
      <c r="E555" s="13">
        <f>IF(ISNA(VLOOKUP(F555,'2020功能科目'!A:B,2,FALSE)),"",VLOOKUP(F555,'2020功能科目'!A:B,2,FALSE))</f>
        <v>2080502</v>
      </c>
      <c r="F555" s="12" t="s">
        <v>384</v>
      </c>
      <c r="G555" s="14">
        <v>2900010</v>
      </c>
      <c r="H555" s="14">
        <v>2037612</v>
      </c>
    </row>
    <row r="556" spans="1:8">
      <c r="A556" s="11">
        <v>255059</v>
      </c>
      <c r="B556" s="12" t="s">
        <v>204</v>
      </c>
      <c r="C556" s="13" t="str">
        <f t="shared" si="16"/>
        <v>208</v>
      </c>
      <c r="D556" s="13" t="str">
        <f t="shared" si="17"/>
        <v>20805</v>
      </c>
      <c r="E556" s="13">
        <f>IF(ISNA(VLOOKUP(F556,'2020功能科目'!A:B,2,FALSE)),"",VLOOKUP(F556,'2020功能科目'!A:B,2,FALSE))</f>
        <v>2080505</v>
      </c>
      <c r="F556" s="12" t="s">
        <v>385</v>
      </c>
      <c r="G556" s="14">
        <v>1093793.6000000001</v>
      </c>
      <c r="H556" s="14">
        <v>1072300.8</v>
      </c>
    </row>
    <row r="557" spans="1:8">
      <c r="A557" s="11">
        <v>255059</v>
      </c>
      <c r="B557" s="12" t="s">
        <v>204</v>
      </c>
      <c r="C557" s="13" t="str">
        <f t="shared" si="16"/>
        <v>208</v>
      </c>
      <c r="D557" s="13" t="str">
        <f t="shared" si="17"/>
        <v>20805</v>
      </c>
      <c r="E557" s="13">
        <f>IF(ISNA(VLOOKUP(F557,'2020功能科目'!A:B,2,FALSE)),"",VLOOKUP(F557,'2020功能科目'!A:B,2,FALSE))</f>
        <v>2080506</v>
      </c>
      <c r="F557" s="12" t="s">
        <v>386</v>
      </c>
      <c r="G557" s="14">
        <v>546896.80000000005</v>
      </c>
      <c r="H557" s="14">
        <v>536150.4</v>
      </c>
    </row>
    <row r="558" spans="1:8">
      <c r="A558" s="11">
        <v>255059</v>
      </c>
      <c r="B558" s="12" t="s">
        <v>204</v>
      </c>
      <c r="C558" s="13" t="str">
        <f t="shared" si="16"/>
        <v>210</v>
      </c>
      <c r="D558" s="13" t="str">
        <f t="shared" si="17"/>
        <v>21011</v>
      </c>
      <c r="E558" s="13">
        <f>IF(ISNA(VLOOKUP(F558,'2020功能科目'!A:B,2,FALSE)),"",VLOOKUP(F558,'2020功能科目'!A:B,2,FALSE))</f>
        <v>2101102</v>
      </c>
      <c r="F558" s="12" t="s">
        <v>388</v>
      </c>
      <c r="G558" s="14">
        <v>890228.3</v>
      </c>
      <c r="H558" s="14">
        <v>871244.4</v>
      </c>
    </row>
    <row r="559" spans="1:8">
      <c r="A559" s="11">
        <v>255059</v>
      </c>
      <c r="B559" s="12" t="s">
        <v>204</v>
      </c>
      <c r="C559" s="13" t="str">
        <f t="shared" si="16"/>
        <v>221</v>
      </c>
      <c r="D559" s="13" t="str">
        <f t="shared" si="17"/>
        <v>22102</v>
      </c>
      <c r="E559" s="13">
        <f>IF(ISNA(VLOOKUP(F559,'2020功能科目'!A:B,2,FALSE)),"",VLOOKUP(F559,'2020功能科目'!A:B,2,FALSE))</f>
        <v>2210201</v>
      </c>
      <c r="F559" s="12" t="s">
        <v>390</v>
      </c>
      <c r="G559" s="14">
        <v>1151257.6000000001</v>
      </c>
      <c r="H559" s="14">
        <v>1134225.6000000001</v>
      </c>
    </row>
    <row r="560" spans="1:8">
      <c r="A560" s="11">
        <v>255059</v>
      </c>
      <c r="B560" s="12" t="s">
        <v>204</v>
      </c>
      <c r="C560" s="13" t="str">
        <f t="shared" si="16"/>
        <v>221</v>
      </c>
      <c r="D560" s="13" t="str">
        <f t="shared" si="17"/>
        <v>22102</v>
      </c>
      <c r="E560" s="13">
        <f>IF(ISNA(VLOOKUP(F560,'2020功能科目'!A:B,2,FALSE)),"",VLOOKUP(F560,'2020功能科目'!A:B,2,FALSE))</f>
        <v>2210202</v>
      </c>
      <c r="F560" s="12" t="s">
        <v>391</v>
      </c>
      <c r="G560" s="14">
        <v>241360</v>
      </c>
      <c r="H560" s="14">
        <v>241560</v>
      </c>
    </row>
    <row r="561" spans="1:8">
      <c r="A561" s="11">
        <v>255059</v>
      </c>
      <c r="B561" s="12" t="s">
        <v>204</v>
      </c>
      <c r="C561" s="13" t="str">
        <f t="shared" si="16"/>
        <v>221</v>
      </c>
      <c r="D561" s="13" t="str">
        <f t="shared" si="17"/>
        <v>22102</v>
      </c>
      <c r="E561" s="13">
        <f>IF(ISNA(VLOOKUP(F561,'2020功能科目'!A:B,2,FALSE)),"",VLOOKUP(F561,'2020功能科目'!A:B,2,FALSE))</f>
        <v>2210203</v>
      </c>
      <c r="F561" s="12" t="s">
        <v>392</v>
      </c>
      <c r="G561" s="14">
        <v>1198974</v>
      </c>
      <c r="H561" s="14">
        <v>1150728</v>
      </c>
    </row>
    <row r="562" spans="1:8">
      <c r="A562" s="11">
        <v>255060</v>
      </c>
      <c r="B562" s="12" t="s">
        <v>205</v>
      </c>
      <c r="C562" s="13" t="str">
        <f t="shared" si="16"/>
        <v>205</v>
      </c>
      <c r="D562" s="13" t="str">
        <f t="shared" si="17"/>
        <v>20502</v>
      </c>
      <c r="E562" s="13">
        <f>IF(ISNA(VLOOKUP(F562,'2020功能科目'!A:B,2,FALSE)),"",VLOOKUP(F562,'2020功能科目'!A:B,2,FALSE))</f>
        <v>2050202</v>
      </c>
      <c r="F562" s="12" t="s">
        <v>378</v>
      </c>
      <c r="G562" s="14">
        <v>20489069.77</v>
      </c>
      <c r="H562" s="14">
        <v>15984247.57</v>
      </c>
    </row>
    <row r="563" spans="1:8">
      <c r="A563" s="11">
        <v>255060</v>
      </c>
      <c r="B563" s="12" t="s">
        <v>205</v>
      </c>
      <c r="C563" s="13" t="str">
        <f t="shared" si="16"/>
        <v>205</v>
      </c>
      <c r="D563" s="13" t="str">
        <f t="shared" si="17"/>
        <v>20502</v>
      </c>
      <c r="E563" s="13">
        <f>IF(ISNA(VLOOKUP(F563,'2020功能科目'!A:B,2,FALSE)),"",VLOOKUP(F563,'2020功能科目'!A:B,2,FALSE))</f>
        <v>2050299</v>
      </c>
      <c r="F563" s="12" t="s">
        <v>380</v>
      </c>
      <c r="G563" s="14">
        <v>199879.76</v>
      </c>
      <c r="H563" s="14">
        <v>145001.03</v>
      </c>
    </row>
    <row r="564" spans="1:8">
      <c r="A564" s="11">
        <v>255060</v>
      </c>
      <c r="B564" s="12" t="s">
        <v>205</v>
      </c>
      <c r="C564" s="13" t="str">
        <f t="shared" si="16"/>
        <v>205</v>
      </c>
      <c r="D564" s="13" t="str">
        <f t="shared" si="17"/>
        <v>20508</v>
      </c>
      <c r="E564" s="13">
        <f>IF(ISNA(VLOOKUP(F564,'2020功能科目'!A:B,2,FALSE)),"",VLOOKUP(F564,'2020功能科目'!A:B,2,FALSE))</f>
        <v>2050803</v>
      </c>
      <c r="F564" s="12" t="s">
        <v>381</v>
      </c>
      <c r="G564" s="14">
        <v>0</v>
      </c>
      <c r="H564" s="14">
        <v>48800</v>
      </c>
    </row>
    <row r="565" spans="1:8">
      <c r="A565" s="11">
        <v>255060</v>
      </c>
      <c r="B565" s="12" t="s">
        <v>205</v>
      </c>
      <c r="C565" s="13" t="str">
        <f t="shared" si="16"/>
        <v>205</v>
      </c>
      <c r="D565" s="13" t="str">
        <f t="shared" si="17"/>
        <v>20509</v>
      </c>
      <c r="E565" s="13">
        <f>IF(ISNA(VLOOKUP(F565,'2020功能科目'!A:B,2,FALSE)),"",VLOOKUP(F565,'2020功能科目'!A:B,2,FALSE))</f>
        <v>2050903</v>
      </c>
      <c r="F565" s="12" t="s">
        <v>382</v>
      </c>
      <c r="G565" s="14">
        <v>489998.9</v>
      </c>
      <c r="H565" s="14">
        <v>700000</v>
      </c>
    </row>
    <row r="566" spans="1:8">
      <c r="A566" s="11">
        <v>255060</v>
      </c>
      <c r="B566" s="12" t="s">
        <v>205</v>
      </c>
      <c r="C566" s="13" t="str">
        <f t="shared" si="16"/>
        <v>205</v>
      </c>
      <c r="D566" s="13" t="str">
        <f t="shared" si="17"/>
        <v>20509</v>
      </c>
      <c r="E566" s="13">
        <f>IF(ISNA(VLOOKUP(F566,'2020功能科目'!A:B,2,FALSE)),"",VLOOKUP(F566,'2020功能科目'!A:B,2,FALSE))</f>
        <v>2050904</v>
      </c>
      <c r="F566" s="12" t="s">
        <v>383</v>
      </c>
      <c r="G566" s="14">
        <v>29518.5</v>
      </c>
      <c r="H566" s="14">
        <v>30999</v>
      </c>
    </row>
    <row r="567" spans="1:8">
      <c r="A567" s="11">
        <v>255060</v>
      </c>
      <c r="B567" s="12" t="s">
        <v>205</v>
      </c>
      <c r="C567" s="13" t="str">
        <f t="shared" si="16"/>
        <v>208</v>
      </c>
      <c r="D567" s="13" t="str">
        <f t="shared" si="17"/>
        <v>20805</v>
      </c>
      <c r="E567" s="13">
        <f>IF(ISNA(VLOOKUP(F567,'2020功能科目'!A:B,2,FALSE)),"",VLOOKUP(F567,'2020功能科目'!A:B,2,FALSE))</f>
        <v>2080502</v>
      </c>
      <c r="F567" s="12" t="s">
        <v>384</v>
      </c>
      <c r="G567" s="14">
        <v>1295831.6000000001</v>
      </c>
      <c r="H567" s="14">
        <v>1154663.6000000001</v>
      </c>
    </row>
    <row r="568" spans="1:8">
      <c r="A568" s="11">
        <v>255060</v>
      </c>
      <c r="B568" s="12" t="s">
        <v>205</v>
      </c>
      <c r="C568" s="13" t="str">
        <f t="shared" si="16"/>
        <v>208</v>
      </c>
      <c r="D568" s="13" t="str">
        <f t="shared" si="17"/>
        <v>20805</v>
      </c>
      <c r="E568" s="13">
        <f>IF(ISNA(VLOOKUP(F568,'2020功能科目'!A:B,2,FALSE)),"",VLOOKUP(F568,'2020功能科目'!A:B,2,FALSE))</f>
        <v>2080505</v>
      </c>
      <c r="F568" s="12" t="s">
        <v>385</v>
      </c>
      <c r="G568" s="14">
        <v>1520636.16</v>
      </c>
      <c r="H568" s="14">
        <v>1390203.2</v>
      </c>
    </row>
    <row r="569" spans="1:8">
      <c r="A569" s="11">
        <v>255060</v>
      </c>
      <c r="B569" s="12" t="s">
        <v>205</v>
      </c>
      <c r="C569" s="13" t="str">
        <f t="shared" si="16"/>
        <v>208</v>
      </c>
      <c r="D569" s="13" t="str">
        <f t="shared" si="17"/>
        <v>20805</v>
      </c>
      <c r="E569" s="13">
        <f>IF(ISNA(VLOOKUP(F569,'2020功能科目'!A:B,2,FALSE)),"",VLOOKUP(F569,'2020功能科目'!A:B,2,FALSE))</f>
        <v>2080506</v>
      </c>
      <c r="F569" s="12" t="s">
        <v>386</v>
      </c>
      <c r="G569" s="14">
        <v>760318.08</v>
      </c>
      <c r="H569" s="14">
        <v>695101.6</v>
      </c>
    </row>
    <row r="570" spans="1:8">
      <c r="A570" s="11">
        <v>255060</v>
      </c>
      <c r="B570" s="12" t="s">
        <v>205</v>
      </c>
      <c r="C570" s="13" t="str">
        <f t="shared" si="16"/>
        <v>210</v>
      </c>
      <c r="D570" s="13" t="str">
        <f t="shared" si="17"/>
        <v>21011</v>
      </c>
      <c r="E570" s="13">
        <f>IF(ISNA(VLOOKUP(F570,'2020功能科目'!A:B,2,FALSE)),"",VLOOKUP(F570,'2020功能科目'!A:B,2,FALSE))</f>
        <v>2101102</v>
      </c>
      <c r="F570" s="12" t="s">
        <v>388</v>
      </c>
      <c r="G570" s="14">
        <v>1273213.97</v>
      </c>
      <c r="H570" s="14">
        <v>1129540.1000000001</v>
      </c>
    </row>
    <row r="571" spans="1:8">
      <c r="A571" s="11">
        <v>255060</v>
      </c>
      <c r="B571" s="12" t="s">
        <v>205</v>
      </c>
      <c r="C571" s="13" t="str">
        <f t="shared" si="16"/>
        <v>210</v>
      </c>
      <c r="D571" s="13" t="str">
        <f t="shared" si="17"/>
        <v>21011</v>
      </c>
      <c r="E571" s="13">
        <f>IF(ISNA(VLOOKUP(F571,'2020功能科目'!A:B,2,FALSE)),"",VLOOKUP(F571,'2020功能科目'!A:B,2,FALSE))</f>
        <v>2101199</v>
      </c>
      <c r="F571" s="12" t="s">
        <v>389</v>
      </c>
      <c r="G571" s="14">
        <v>180000</v>
      </c>
      <c r="H571" s="14">
        <v>180000</v>
      </c>
    </row>
    <row r="572" spans="1:8">
      <c r="A572" s="11">
        <v>255060</v>
      </c>
      <c r="B572" s="12" t="s">
        <v>205</v>
      </c>
      <c r="C572" s="13" t="str">
        <f t="shared" si="16"/>
        <v>221</v>
      </c>
      <c r="D572" s="13" t="str">
        <f t="shared" si="17"/>
        <v>22102</v>
      </c>
      <c r="E572" s="13">
        <f>IF(ISNA(VLOOKUP(F572,'2020功能科目'!A:B,2,FALSE)),"",VLOOKUP(F572,'2020功能科目'!A:B,2,FALSE))</f>
        <v>2210201</v>
      </c>
      <c r="F572" s="12" t="s">
        <v>390</v>
      </c>
      <c r="G572" s="14">
        <v>1458406</v>
      </c>
      <c r="H572" s="14">
        <v>1408652.4</v>
      </c>
    </row>
    <row r="573" spans="1:8">
      <c r="A573" s="11">
        <v>255060</v>
      </c>
      <c r="B573" s="12" t="s">
        <v>205</v>
      </c>
      <c r="C573" s="13" t="str">
        <f t="shared" si="16"/>
        <v>221</v>
      </c>
      <c r="D573" s="13" t="str">
        <f t="shared" si="17"/>
        <v>22102</v>
      </c>
      <c r="E573" s="13">
        <f>IF(ISNA(VLOOKUP(F573,'2020功能科目'!A:B,2,FALSE)),"",VLOOKUP(F573,'2020功能科目'!A:B,2,FALSE))</f>
        <v>2210202</v>
      </c>
      <c r="F573" s="12" t="s">
        <v>391</v>
      </c>
      <c r="G573" s="14">
        <v>126080</v>
      </c>
      <c r="H573" s="14">
        <v>127440</v>
      </c>
    </row>
    <row r="574" spans="1:8">
      <c r="A574" s="11">
        <v>255060</v>
      </c>
      <c r="B574" s="12" t="s">
        <v>205</v>
      </c>
      <c r="C574" s="13" t="str">
        <f t="shared" si="16"/>
        <v>221</v>
      </c>
      <c r="D574" s="13" t="str">
        <f t="shared" si="17"/>
        <v>22102</v>
      </c>
      <c r="E574" s="13">
        <f>IF(ISNA(VLOOKUP(F574,'2020功能科目'!A:B,2,FALSE)),"",VLOOKUP(F574,'2020功能科目'!A:B,2,FALSE))</f>
        <v>2210203</v>
      </c>
      <c r="F574" s="12" t="s">
        <v>392</v>
      </c>
      <c r="G574" s="14">
        <v>1548797</v>
      </c>
      <c r="H574" s="14">
        <v>1518804</v>
      </c>
    </row>
    <row r="575" spans="1:8">
      <c r="A575" s="11">
        <v>255061</v>
      </c>
      <c r="B575" s="12" t="s">
        <v>206</v>
      </c>
      <c r="C575" s="13" t="str">
        <f t="shared" si="16"/>
        <v>205</v>
      </c>
      <c r="D575" s="13" t="str">
        <f t="shared" si="17"/>
        <v>20502</v>
      </c>
      <c r="E575" s="13">
        <f>IF(ISNA(VLOOKUP(F575,'2020功能科目'!A:B,2,FALSE)),"",VLOOKUP(F575,'2020功能科目'!A:B,2,FALSE))</f>
        <v>2050202</v>
      </c>
      <c r="F575" s="12" t="s">
        <v>378</v>
      </c>
      <c r="G575" s="14">
        <v>81114235.180000007</v>
      </c>
      <c r="H575" s="14">
        <v>58437197.969999999</v>
      </c>
    </row>
    <row r="576" spans="1:8">
      <c r="A576" s="11">
        <v>255061</v>
      </c>
      <c r="B576" s="12" t="s">
        <v>206</v>
      </c>
      <c r="C576" s="13" t="str">
        <f t="shared" si="16"/>
        <v>205</v>
      </c>
      <c r="D576" s="13" t="str">
        <f t="shared" si="17"/>
        <v>20502</v>
      </c>
      <c r="E576" s="13">
        <f>IF(ISNA(VLOOKUP(F576,'2020功能科目'!A:B,2,FALSE)),"",VLOOKUP(F576,'2020功能科目'!A:B,2,FALSE))</f>
        <v>2050299</v>
      </c>
      <c r="F576" s="12" t="s">
        <v>380</v>
      </c>
      <c r="G576" s="14">
        <v>294210</v>
      </c>
      <c r="H576" s="14">
        <v>387200</v>
      </c>
    </row>
    <row r="577" spans="1:8">
      <c r="A577" s="11">
        <v>255061</v>
      </c>
      <c r="B577" s="12" t="s">
        <v>206</v>
      </c>
      <c r="C577" s="13" t="str">
        <f t="shared" si="16"/>
        <v>205</v>
      </c>
      <c r="D577" s="13" t="str">
        <f t="shared" si="17"/>
        <v>20508</v>
      </c>
      <c r="E577" s="13">
        <f>IF(ISNA(VLOOKUP(F577,'2020功能科目'!A:B,2,FALSE)),"",VLOOKUP(F577,'2020功能科目'!A:B,2,FALSE))</f>
        <v>2050803</v>
      </c>
      <c r="F577" s="12" t="s">
        <v>381</v>
      </c>
      <c r="G577" s="14">
        <v>5600</v>
      </c>
      <c r="H577" s="14">
        <v>166400</v>
      </c>
    </row>
    <row r="578" spans="1:8">
      <c r="A578" s="11">
        <v>255061</v>
      </c>
      <c r="B578" s="12" t="s">
        <v>206</v>
      </c>
      <c r="C578" s="13" t="str">
        <f t="shared" si="16"/>
        <v>205</v>
      </c>
      <c r="D578" s="13" t="str">
        <f t="shared" si="17"/>
        <v>20509</v>
      </c>
      <c r="E578" s="13">
        <f>IF(ISNA(VLOOKUP(F578,'2020功能科目'!A:B,2,FALSE)),"",VLOOKUP(F578,'2020功能科目'!A:B,2,FALSE))</f>
        <v>2050903</v>
      </c>
      <c r="F578" s="12" t="s">
        <v>382</v>
      </c>
      <c r="G578" s="14">
        <v>571417.19999999995</v>
      </c>
      <c r="H578" s="14">
        <v>930000</v>
      </c>
    </row>
    <row r="579" spans="1:8">
      <c r="A579" s="11">
        <v>255061</v>
      </c>
      <c r="B579" s="12" t="s">
        <v>206</v>
      </c>
      <c r="C579" s="13" t="str">
        <f t="shared" ref="C579:C642" si="18">LEFT(D579,3)</f>
        <v>205</v>
      </c>
      <c r="D579" s="13" t="str">
        <f t="shared" ref="D579:D642" si="19">LEFT(E579,5)</f>
        <v>20509</v>
      </c>
      <c r="E579" s="13">
        <f>IF(ISNA(VLOOKUP(F579,'2020功能科目'!A:B,2,FALSE)),"",VLOOKUP(F579,'2020功能科目'!A:B,2,FALSE))</f>
        <v>2050904</v>
      </c>
      <c r="F579" s="12" t="s">
        <v>383</v>
      </c>
      <c r="G579" s="14">
        <v>3500903</v>
      </c>
      <c r="H579" s="14">
        <v>3541140</v>
      </c>
    </row>
    <row r="580" spans="1:8">
      <c r="A580" s="11">
        <v>255061</v>
      </c>
      <c r="B580" s="12" t="s">
        <v>206</v>
      </c>
      <c r="C580" s="13" t="str">
        <f t="shared" si="18"/>
        <v>208</v>
      </c>
      <c r="D580" s="13" t="str">
        <f t="shared" si="19"/>
        <v>20805</v>
      </c>
      <c r="E580" s="13">
        <f>IF(ISNA(VLOOKUP(F580,'2020功能科目'!A:B,2,FALSE)),"",VLOOKUP(F580,'2020功能科目'!A:B,2,FALSE))</f>
        <v>2080502</v>
      </c>
      <c r="F580" s="12" t="s">
        <v>384</v>
      </c>
      <c r="G580" s="14">
        <v>1621214</v>
      </c>
      <c r="H580" s="14">
        <v>1464372</v>
      </c>
    </row>
    <row r="581" spans="1:8">
      <c r="A581" s="11">
        <v>255061</v>
      </c>
      <c r="B581" s="12" t="s">
        <v>206</v>
      </c>
      <c r="C581" s="13" t="str">
        <f t="shared" si="18"/>
        <v>208</v>
      </c>
      <c r="D581" s="13" t="str">
        <f t="shared" si="19"/>
        <v>20805</v>
      </c>
      <c r="E581" s="13">
        <f>IF(ISNA(VLOOKUP(F581,'2020功能科目'!A:B,2,FALSE)),"",VLOOKUP(F581,'2020功能科目'!A:B,2,FALSE))</f>
        <v>2080505</v>
      </c>
      <c r="F581" s="12" t="s">
        <v>385</v>
      </c>
      <c r="G581" s="14">
        <v>4439602.5599999996</v>
      </c>
      <c r="H581" s="14">
        <v>4980665.5999999996</v>
      </c>
    </row>
    <row r="582" spans="1:8">
      <c r="A582" s="11">
        <v>255061</v>
      </c>
      <c r="B582" s="12" t="s">
        <v>206</v>
      </c>
      <c r="C582" s="13" t="str">
        <f t="shared" si="18"/>
        <v>208</v>
      </c>
      <c r="D582" s="13" t="str">
        <f t="shared" si="19"/>
        <v>20805</v>
      </c>
      <c r="E582" s="13">
        <f>IF(ISNA(VLOOKUP(F582,'2020功能科目'!A:B,2,FALSE)),"",VLOOKUP(F582,'2020功能科目'!A:B,2,FALSE))</f>
        <v>2080506</v>
      </c>
      <c r="F582" s="12" t="s">
        <v>386</v>
      </c>
      <c r="G582" s="14">
        <v>2219801.2799999998</v>
      </c>
      <c r="H582" s="14">
        <v>2490332.7999999998</v>
      </c>
    </row>
    <row r="583" spans="1:8">
      <c r="A583" s="11">
        <v>255061</v>
      </c>
      <c r="B583" s="12" t="s">
        <v>206</v>
      </c>
      <c r="C583" s="13" t="str">
        <f t="shared" si="18"/>
        <v>210</v>
      </c>
      <c r="D583" s="13" t="str">
        <f t="shared" si="19"/>
        <v>21011</v>
      </c>
      <c r="E583" s="13">
        <f>IF(ISNA(VLOOKUP(F583,'2020功能科目'!A:B,2,FALSE)),"",VLOOKUP(F583,'2020功能科目'!A:B,2,FALSE))</f>
        <v>2101102</v>
      </c>
      <c r="F583" s="12" t="s">
        <v>388</v>
      </c>
      <c r="G583" s="14">
        <v>4214838.2300000004</v>
      </c>
      <c r="H583" s="14">
        <v>4046790.8</v>
      </c>
    </row>
    <row r="584" spans="1:8">
      <c r="A584" s="11">
        <v>255061</v>
      </c>
      <c r="B584" s="12" t="s">
        <v>206</v>
      </c>
      <c r="C584" s="13" t="str">
        <f t="shared" si="18"/>
        <v>221</v>
      </c>
      <c r="D584" s="13" t="str">
        <f t="shared" si="19"/>
        <v>22102</v>
      </c>
      <c r="E584" s="13">
        <f>IF(ISNA(VLOOKUP(F584,'2020功能科目'!A:B,2,FALSE)),"",VLOOKUP(F584,'2020功能科目'!A:B,2,FALSE))</f>
        <v>2210201</v>
      </c>
      <c r="F584" s="12" t="s">
        <v>390</v>
      </c>
      <c r="G584" s="14">
        <v>5117615</v>
      </c>
      <c r="H584" s="14">
        <v>4983499.2</v>
      </c>
    </row>
    <row r="585" spans="1:8">
      <c r="A585" s="11">
        <v>255061</v>
      </c>
      <c r="B585" s="12" t="s">
        <v>206</v>
      </c>
      <c r="C585" s="13" t="str">
        <f t="shared" si="18"/>
        <v>221</v>
      </c>
      <c r="D585" s="13" t="str">
        <f t="shared" si="19"/>
        <v>22102</v>
      </c>
      <c r="E585" s="13">
        <f>IF(ISNA(VLOOKUP(F585,'2020功能科目'!A:B,2,FALSE)),"",VLOOKUP(F585,'2020功能科目'!A:B,2,FALSE))</f>
        <v>2210202</v>
      </c>
      <c r="F585" s="12" t="s">
        <v>391</v>
      </c>
      <c r="G585" s="14">
        <v>325520</v>
      </c>
      <c r="H585" s="14">
        <v>325920</v>
      </c>
    </row>
    <row r="586" spans="1:8">
      <c r="A586" s="11">
        <v>255061</v>
      </c>
      <c r="B586" s="12" t="s">
        <v>206</v>
      </c>
      <c r="C586" s="13" t="str">
        <f t="shared" si="18"/>
        <v>221</v>
      </c>
      <c r="D586" s="13" t="str">
        <f t="shared" si="19"/>
        <v>22102</v>
      </c>
      <c r="E586" s="13">
        <f>IF(ISNA(VLOOKUP(F586,'2020功能科目'!A:B,2,FALSE)),"",VLOOKUP(F586,'2020功能科目'!A:B,2,FALSE))</f>
        <v>2210203</v>
      </c>
      <c r="F586" s="12" t="s">
        <v>392</v>
      </c>
      <c r="G586" s="14">
        <v>5671565</v>
      </c>
      <c r="H586" s="14">
        <v>5249511</v>
      </c>
    </row>
    <row r="587" spans="1:8">
      <c r="A587" s="11">
        <v>255062</v>
      </c>
      <c r="B587" s="12" t="s">
        <v>207</v>
      </c>
      <c r="C587" s="13" t="str">
        <f t="shared" si="18"/>
        <v>205</v>
      </c>
      <c r="D587" s="13" t="str">
        <f t="shared" si="19"/>
        <v>20502</v>
      </c>
      <c r="E587" s="13">
        <f>IF(ISNA(VLOOKUP(F587,'2020功能科目'!A:B,2,FALSE)),"",VLOOKUP(F587,'2020功能科目'!A:B,2,FALSE))</f>
        <v>2050202</v>
      </c>
      <c r="F587" s="12" t="s">
        <v>378</v>
      </c>
      <c r="G587" s="14">
        <v>139050343.31</v>
      </c>
      <c r="H587" s="14">
        <v>111638114.27</v>
      </c>
    </row>
    <row r="588" spans="1:8">
      <c r="A588" s="11">
        <v>255062</v>
      </c>
      <c r="B588" s="12" t="s">
        <v>207</v>
      </c>
      <c r="C588" s="13" t="str">
        <f t="shared" si="18"/>
        <v>205</v>
      </c>
      <c r="D588" s="13" t="str">
        <f t="shared" si="19"/>
        <v>20502</v>
      </c>
      <c r="E588" s="13">
        <f>IF(ISNA(VLOOKUP(F588,'2020功能科目'!A:B,2,FALSE)),"",VLOOKUP(F588,'2020功能科目'!A:B,2,FALSE))</f>
        <v>2050299</v>
      </c>
      <c r="F588" s="12" t="s">
        <v>380</v>
      </c>
      <c r="G588" s="14">
        <v>1497900.29</v>
      </c>
      <c r="H588" s="14">
        <v>2000154.6</v>
      </c>
    </row>
    <row r="589" spans="1:8">
      <c r="A589" s="11">
        <v>255062</v>
      </c>
      <c r="B589" s="12" t="s">
        <v>207</v>
      </c>
      <c r="C589" s="13" t="str">
        <f t="shared" si="18"/>
        <v>205</v>
      </c>
      <c r="D589" s="13" t="str">
        <f t="shared" si="19"/>
        <v>20508</v>
      </c>
      <c r="E589" s="13">
        <f>IF(ISNA(VLOOKUP(F589,'2020功能科目'!A:B,2,FALSE)),"",VLOOKUP(F589,'2020功能科目'!A:B,2,FALSE))</f>
        <v>2050803</v>
      </c>
      <c r="F589" s="12" t="s">
        <v>381</v>
      </c>
      <c r="G589" s="14">
        <v>14749</v>
      </c>
      <c r="H589" s="14">
        <v>316000</v>
      </c>
    </row>
    <row r="590" spans="1:8">
      <c r="A590" s="11">
        <v>255062</v>
      </c>
      <c r="B590" s="12" t="s">
        <v>207</v>
      </c>
      <c r="C590" s="13" t="str">
        <f t="shared" si="18"/>
        <v>205</v>
      </c>
      <c r="D590" s="13" t="str">
        <f t="shared" si="19"/>
        <v>20509</v>
      </c>
      <c r="E590" s="13">
        <f>IF(ISNA(VLOOKUP(F590,'2020功能科目'!A:B,2,FALSE)),"",VLOOKUP(F590,'2020功能科目'!A:B,2,FALSE))</f>
        <v>2050903</v>
      </c>
      <c r="F590" s="12" t="s">
        <v>382</v>
      </c>
      <c r="G590" s="14">
        <v>1511075</v>
      </c>
      <c r="H590" s="14">
        <v>1838000</v>
      </c>
    </row>
    <row r="591" spans="1:8">
      <c r="A591" s="11">
        <v>255062</v>
      </c>
      <c r="B591" s="12" t="s">
        <v>207</v>
      </c>
      <c r="C591" s="13" t="str">
        <f t="shared" si="18"/>
        <v>205</v>
      </c>
      <c r="D591" s="13" t="str">
        <f t="shared" si="19"/>
        <v>20509</v>
      </c>
      <c r="E591" s="13">
        <f>IF(ISNA(VLOOKUP(F591,'2020功能科目'!A:B,2,FALSE)),"",VLOOKUP(F591,'2020功能科目'!A:B,2,FALSE))</f>
        <v>2050904</v>
      </c>
      <c r="F591" s="12" t="s">
        <v>383</v>
      </c>
      <c r="G591" s="14">
        <v>1468352.05</v>
      </c>
      <c r="H591" s="14">
        <v>1468788.29</v>
      </c>
    </row>
    <row r="592" spans="1:8">
      <c r="A592" s="11">
        <v>255062</v>
      </c>
      <c r="B592" s="12" t="s">
        <v>207</v>
      </c>
      <c r="C592" s="13" t="str">
        <f t="shared" si="18"/>
        <v>208</v>
      </c>
      <c r="D592" s="13" t="str">
        <f t="shared" si="19"/>
        <v>20805</v>
      </c>
      <c r="E592" s="13">
        <f>IF(ISNA(VLOOKUP(F592,'2020功能科目'!A:B,2,FALSE)),"",VLOOKUP(F592,'2020功能科目'!A:B,2,FALSE))</f>
        <v>2080502</v>
      </c>
      <c r="F592" s="12" t="s">
        <v>384</v>
      </c>
      <c r="G592" s="14">
        <v>5665426.6900000004</v>
      </c>
      <c r="H592" s="14">
        <v>4773153</v>
      </c>
    </row>
    <row r="593" spans="1:8">
      <c r="A593" s="11">
        <v>255062</v>
      </c>
      <c r="B593" s="12" t="s">
        <v>207</v>
      </c>
      <c r="C593" s="13" t="str">
        <f t="shared" si="18"/>
        <v>208</v>
      </c>
      <c r="D593" s="13" t="str">
        <f t="shared" si="19"/>
        <v>20805</v>
      </c>
      <c r="E593" s="13">
        <f>IF(ISNA(VLOOKUP(F593,'2020功能科目'!A:B,2,FALSE)),"",VLOOKUP(F593,'2020功能科目'!A:B,2,FALSE))</f>
        <v>2080505</v>
      </c>
      <c r="F593" s="12" t="s">
        <v>385</v>
      </c>
      <c r="G593" s="14">
        <v>9428584</v>
      </c>
      <c r="H593" s="14">
        <v>10086994.880000001</v>
      </c>
    </row>
    <row r="594" spans="1:8">
      <c r="A594" s="11">
        <v>255062</v>
      </c>
      <c r="B594" s="12" t="s">
        <v>207</v>
      </c>
      <c r="C594" s="13" t="str">
        <f t="shared" si="18"/>
        <v>208</v>
      </c>
      <c r="D594" s="13" t="str">
        <f t="shared" si="19"/>
        <v>20805</v>
      </c>
      <c r="E594" s="13">
        <f>IF(ISNA(VLOOKUP(F594,'2020功能科目'!A:B,2,FALSE)),"",VLOOKUP(F594,'2020功能科目'!A:B,2,FALSE))</f>
        <v>2080506</v>
      </c>
      <c r="F594" s="12" t="s">
        <v>386</v>
      </c>
      <c r="G594" s="14">
        <v>4712834.88</v>
      </c>
      <c r="H594" s="14">
        <v>5043497.4400000004</v>
      </c>
    </row>
    <row r="595" spans="1:8">
      <c r="A595" s="11">
        <v>255062</v>
      </c>
      <c r="B595" s="12" t="s">
        <v>207</v>
      </c>
      <c r="C595" s="13" t="str">
        <f t="shared" si="18"/>
        <v>210</v>
      </c>
      <c r="D595" s="13" t="str">
        <f t="shared" si="19"/>
        <v>21011</v>
      </c>
      <c r="E595" s="13">
        <f>IF(ISNA(VLOOKUP(F595,'2020功能科目'!A:B,2,FALSE)),"",VLOOKUP(F595,'2020功能科目'!A:B,2,FALSE))</f>
        <v>2101102</v>
      </c>
      <c r="F595" s="12" t="s">
        <v>388</v>
      </c>
      <c r="G595" s="14">
        <v>9092716.8599999994</v>
      </c>
      <c r="H595" s="14">
        <v>8195683.3399999999</v>
      </c>
    </row>
    <row r="596" spans="1:8">
      <c r="A596" s="11">
        <v>255062</v>
      </c>
      <c r="B596" s="12" t="s">
        <v>207</v>
      </c>
      <c r="C596" s="13" t="str">
        <f t="shared" si="18"/>
        <v>210</v>
      </c>
      <c r="D596" s="13" t="str">
        <f t="shared" si="19"/>
        <v>21011</v>
      </c>
      <c r="E596" s="13">
        <f>IF(ISNA(VLOOKUP(F596,'2020功能科目'!A:B,2,FALSE)),"",VLOOKUP(F596,'2020功能科目'!A:B,2,FALSE))</f>
        <v>2101199</v>
      </c>
      <c r="F596" s="12" t="s">
        <v>389</v>
      </c>
      <c r="G596" s="14">
        <v>352500</v>
      </c>
      <c r="H596" s="14">
        <v>360000</v>
      </c>
    </row>
    <row r="597" spans="1:8">
      <c r="A597" s="11">
        <v>255062</v>
      </c>
      <c r="B597" s="12" t="s">
        <v>207</v>
      </c>
      <c r="C597" s="13" t="str">
        <f t="shared" si="18"/>
        <v>221</v>
      </c>
      <c r="D597" s="13" t="str">
        <f t="shared" si="19"/>
        <v>22102</v>
      </c>
      <c r="E597" s="13">
        <f>IF(ISNA(VLOOKUP(F597,'2020功能科目'!A:B,2,FALSE)),"",VLOOKUP(F597,'2020功能科目'!A:B,2,FALSE))</f>
        <v>2210201</v>
      </c>
      <c r="F597" s="12" t="s">
        <v>390</v>
      </c>
      <c r="G597" s="14">
        <v>11451411</v>
      </c>
      <c r="H597" s="14">
        <v>9935246.1600000001</v>
      </c>
    </row>
    <row r="598" spans="1:8">
      <c r="A598" s="11">
        <v>255062</v>
      </c>
      <c r="B598" s="12" t="s">
        <v>207</v>
      </c>
      <c r="C598" s="13" t="str">
        <f t="shared" si="18"/>
        <v>221</v>
      </c>
      <c r="D598" s="13" t="str">
        <f t="shared" si="19"/>
        <v>22102</v>
      </c>
      <c r="E598" s="13">
        <f>IF(ISNA(VLOOKUP(F598,'2020功能科目'!A:B,2,FALSE)),"",VLOOKUP(F598,'2020功能科目'!A:B,2,FALSE))</f>
        <v>2210202</v>
      </c>
      <c r="F598" s="12" t="s">
        <v>391</v>
      </c>
      <c r="G598" s="14">
        <v>726460</v>
      </c>
      <c r="H598" s="14">
        <v>731460</v>
      </c>
    </row>
    <row r="599" spans="1:8">
      <c r="A599" s="11">
        <v>255062</v>
      </c>
      <c r="B599" s="12" t="s">
        <v>207</v>
      </c>
      <c r="C599" s="13" t="str">
        <f t="shared" si="18"/>
        <v>221</v>
      </c>
      <c r="D599" s="13" t="str">
        <f t="shared" si="19"/>
        <v>22102</v>
      </c>
      <c r="E599" s="13">
        <f>IF(ISNA(VLOOKUP(F599,'2020功能科目'!A:B,2,FALSE)),"",VLOOKUP(F599,'2020功能科目'!A:B,2,FALSE))</f>
        <v>2210203</v>
      </c>
      <c r="F599" s="12" t="s">
        <v>392</v>
      </c>
      <c r="G599" s="14">
        <v>10531297</v>
      </c>
      <c r="H599" s="14">
        <v>10339248</v>
      </c>
    </row>
    <row r="600" spans="1:8">
      <c r="A600" s="11">
        <v>255063</v>
      </c>
      <c r="B600" s="12" t="s">
        <v>208</v>
      </c>
      <c r="C600" s="13" t="str">
        <f t="shared" si="18"/>
        <v>205</v>
      </c>
      <c r="D600" s="13" t="str">
        <f t="shared" si="19"/>
        <v>20502</v>
      </c>
      <c r="E600" s="13">
        <f>IF(ISNA(VLOOKUP(F600,'2020功能科目'!A:B,2,FALSE)),"",VLOOKUP(F600,'2020功能科目'!A:B,2,FALSE))</f>
        <v>2050202</v>
      </c>
      <c r="F600" s="12" t="s">
        <v>378</v>
      </c>
      <c r="G600" s="14">
        <v>15289533.609999999</v>
      </c>
      <c r="H600" s="14">
        <v>11671767.550000001</v>
      </c>
    </row>
    <row r="601" spans="1:8">
      <c r="A601" s="11">
        <v>255063</v>
      </c>
      <c r="B601" s="12" t="s">
        <v>208</v>
      </c>
      <c r="C601" s="13" t="str">
        <f t="shared" si="18"/>
        <v>205</v>
      </c>
      <c r="D601" s="13" t="str">
        <f t="shared" si="19"/>
        <v>20502</v>
      </c>
      <c r="E601" s="13">
        <f>IF(ISNA(VLOOKUP(F601,'2020功能科目'!A:B,2,FALSE)),"",VLOOKUP(F601,'2020功能科目'!A:B,2,FALSE))</f>
        <v>2050299</v>
      </c>
      <c r="F601" s="12" t="s">
        <v>380</v>
      </c>
      <c r="G601" s="14">
        <v>65351.77</v>
      </c>
      <c r="H601" s="14">
        <v>113292.54</v>
      </c>
    </row>
    <row r="602" spans="1:8">
      <c r="A602" s="11">
        <v>255063</v>
      </c>
      <c r="B602" s="12" t="s">
        <v>208</v>
      </c>
      <c r="C602" s="13" t="str">
        <f t="shared" si="18"/>
        <v>205</v>
      </c>
      <c r="D602" s="13" t="str">
        <f t="shared" si="19"/>
        <v>20508</v>
      </c>
      <c r="E602" s="13">
        <f>IF(ISNA(VLOOKUP(F602,'2020功能科目'!A:B,2,FALSE)),"",VLOOKUP(F602,'2020功能科目'!A:B,2,FALSE))</f>
        <v>2050803</v>
      </c>
      <c r="F602" s="12" t="s">
        <v>381</v>
      </c>
      <c r="G602" s="14">
        <v>10559</v>
      </c>
      <c r="H602" s="14">
        <v>36800</v>
      </c>
    </row>
    <row r="603" spans="1:8">
      <c r="A603" s="11">
        <v>255063</v>
      </c>
      <c r="B603" s="12" t="s">
        <v>208</v>
      </c>
      <c r="C603" s="13" t="str">
        <f t="shared" si="18"/>
        <v>205</v>
      </c>
      <c r="D603" s="13" t="str">
        <f t="shared" si="19"/>
        <v>20509</v>
      </c>
      <c r="E603" s="13">
        <f>IF(ISNA(VLOOKUP(F603,'2020功能科目'!A:B,2,FALSE)),"",VLOOKUP(F603,'2020功能科目'!A:B,2,FALSE))</f>
        <v>2050903</v>
      </c>
      <c r="F603" s="12" t="s">
        <v>382</v>
      </c>
      <c r="G603" s="14">
        <v>450580.59</v>
      </c>
      <c r="H603" s="14">
        <v>460000</v>
      </c>
    </row>
    <row r="604" spans="1:8">
      <c r="A604" s="11">
        <v>255063</v>
      </c>
      <c r="B604" s="12" t="s">
        <v>208</v>
      </c>
      <c r="C604" s="13" t="str">
        <f t="shared" si="18"/>
        <v>205</v>
      </c>
      <c r="D604" s="13" t="str">
        <f t="shared" si="19"/>
        <v>20509</v>
      </c>
      <c r="E604" s="13">
        <f>IF(ISNA(VLOOKUP(F604,'2020功能科目'!A:B,2,FALSE)),"",VLOOKUP(F604,'2020功能科目'!A:B,2,FALSE))</f>
        <v>2050904</v>
      </c>
      <c r="F604" s="12" t="s">
        <v>383</v>
      </c>
      <c r="G604" s="14">
        <v>211174.9</v>
      </c>
      <c r="H604" s="14">
        <v>211200</v>
      </c>
    </row>
    <row r="605" spans="1:8">
      <c r="A605" s="11">
        <v>255063</v>
      </c>
      <c r="B605" s="12" t="s">
        <v>208</v>
      </c>
      <c r="C605" s="13" t="str">
        <f t="shared" si="18"/>
        <v>208</v>
      </c>
      <c r="D605" s="13" t="str">
        <f t="shared" si="19"/>
        <v>20805</v>
      </c>
      <c r="E605" s="13">
        <f>IF(ISNA(VLOOKUP(F605,'2020功能科目'!A:B,2,FALSE)),"",VLOOKUP(F605,'2020功能科目'!A:B,2,FALSE))</f>
        <v>2080502</v>
      </c>
      <c r="F605" s="12" t="s">
        <v>384</v>
      </c>
      <c r="G605" s="14">
        <v>697271.8</v>
      </c>
      <c r="H605" s="14">
        <v>433150</v>
      </c>
    </row>
    <row r="606" spans="1:8">
      <c r="A606" s="11">
        <v>255063</v>
      </c>
      <c r="B606" s="12" t="s">
        <v>208</v>
      </c>
      <c r="C606" s="13" t="str">
        <f t="shared" si="18"/>
        <v>208</v>
      </c>
      <c r="D606" s="13" t="str">
        <f t="shared" si="19"/>
        <v>20805</v>
      </c>
      <c r="E606" s="13">
        <f>IF(ISNA(VLOOKUP(F606,'2020功能科目'!A:B,2,FALSE)),"",VLOOKUP(F606,'2020功能科目'!A:B,2,FALSE))</f>
        <v>2080505</v>
      </c>
      <c r="F606" s="12" t="s">
        <v>385</v>
      </c>
      <c r="G606" s="14">
        <v>1078261.92</v>
      </c>
      <c r="H606" s="14">
        <v>1003610.24</v>
      </c>
    </row>
    <row r="607" spans="1:8">
      <c r="A607" s="11">
        <v>255063</v>
      </c>
      <c r="B607" s="12" t="s">
        <v>208</v>
      </c>
      <c r="C607" s="13" t="str">
        <f t="shared" si="18"/>
        <v>208</v>
      </c>
      <c r="D607" s="13" t="str">
        <f t="shared" si="19"/>
        <v>20805</v>
      </c>
      <c r="E607" s="13">
        <f>IF(ISNA(VLOOKUP(F607,'2020功能科目'!A:B,2,FALSE)),"",VLOOKUP(F607,'2020功能科目'!A:B,2,FALSE))</f>
        <v>2080506</v>
      </c>
      <c r="F607" s="12" t="s">
        <v>386</v>
      </c>
      <c r="G607" s="14">
        <v>539130.96</v>
      </c>
      <c r="H607" s="14">
        <v>501805.12</v>
      </c>
    </row>
    <row r="608" spans="1:8">
      <c r="A608" s="11">
        <v>255063</v>
      </c>
      <c r="B608" s="12" t="s">
        <v>208</v>
      </c>
      <c r="C608" s="13" t="str">
        <f t="shared" si="18"/>
        <v>210</v>
      </c>
      <c r="D608" s="13" t="str">
        <f t="shared" si="19"/>
        <v>21011</v>
      </c>
      <c r="E608" s="13">
        <f>IF(ISNA(VLOOKUP(F608,'2020功能科目'!A:B,2,FALSE)),"",VLOOKUP(F608,'2020功能科目'!A:B,2,FALSE))</f>
        <v>2101102</v>
      </c>
      <c r="F608" s="12" t="s">
        <v>388</v>
      </c>
      <c r="G608" s="14">
        <v>876248.91</v>
      </c>
      <c r="H608" s="14">
        <v>815433.32</v>
      </c>
    </row>
    <row r="609" spans="1:8">
      <c r="A609" s="11">
        <v>255063</v>
      </c>
      <c r="B609" s="12" t="s">
        <v>208</v>
      </c>
      <c r="C609" s="13" t="str">
        <f t="shared" si="18"/>
        <v>221</v>
      </c>
      <c r="D609" s="13" t="str">
        <f t="shared" si="19"/>
        <v>22102</v>
      </c>
      <c r="E609" s="13">
        <f>IF(ISNA(VLOOKUP(F609,'2020功能科目'!A:B,2,FALSE)),"",VLOOKUP(F609,'2020功能科目'!A:B,2,FALSE))</f>
        <v>2210201</v>
      </c>
      <c r="F609" s="12" t="s">
        <v>390</v>
      </c>
      <c r="G609" s="14">
        <v>1134497</v>
      </c>
      <c r="H609" s="14">
        <v>1028707.68</v>
      </c>
    </row>
    <row r="610" spans="1:8">
      <c r="A610" s="11">
        <v>255063</v>
      </c>
      <c r="B610" s="12" t="s">
        <v>208</v>
      </c>
      <c r="C610" s="13" t="str">
        <f t="shared" si="18"/>
        <v>221</v>
      </c>
      <c r="D610" s="13" t="str">
        <f t="shared" si="19"/>
        <v>22102</v>
      </c>
      <c r="E610" s="13">
        <f>IF(ISNA(VLOOKUP(F610,'2020功能科目'!A:B,2,FALSE)),"",VLOOKUP(F610,'2020功能科目'!A:B,2,FALSE))</f>
        <v>2210202</v>
      </c>
      <c r="F610" s="12" t="s">
        <v>391</v>
      </c>
      <c r="G610" s="14">
        <v>79520</v>
      </c>
      <c r="H610" s="14">
        <v>80640</v>
      </c>
    </row>
    <row r="611" spans="1:8">
      <c r="A611" s="11">
        <v>255063</v>
      </c>
      <c r="B611" s="12" t="s">
        <v>208</v>
      </c>
      <c r="C611" s="13" t="str">
        <f t="shared" si="18"/>
        <v>221</v>
      </c>
      <c r="D611" s="13" t="str">
        <f t="shared" si="19"/>
        <v>22102</v>
      </c>
      <c r="E611" s="13">
        <f>IF(ISNA(VLOOKUP(F611,'2020功能科目'!A:B,2,FALSE)),"",VLOOKUP(F611,'2020功能科目'!A:B,2,FALSE))</f>
        <v>2210203</v>
      </c>
      <c r="F611" s="12" t="s">
        <v>392</v>
      </c>
      <c r="G611" s="14">
        <v>1294119</v>
      </c>
      <c r="H611" s="14">
        <v>1257468</v>
      </c>
    </row>
    <row r="612" spans="1:8">
      <c r="A612" s="11">
        <v>255064</v>
      </c>
      <c r="B612" s="12" t="s">
        <v>209</v>
      </c>
      <c r="C612" s="13" t="str">
        <f t="shared" si="18"/>
        <v>205</v>
      </c>
      <c r="D612" s="13" t="str">
        <f t="shared" si="19"/>
        <v>20502</v>
      </c>
      <c r="E612" s="13">
        <f>IF(ISNA(VLOOKUP(F612,'2020功能科目'!A:B,2,FALSE)),"",VLOOKUP(F612,'2020功能科目'!A:B,2,FALSE))</f>
        <v>2050202</v>
      </c>
      <c r="F612" s="12" t="s">
        <v>378</v>
      </c>
      <c r="G612" s="14">
        <v>46323457.810000002</v>
      </c>
      <c r="H612" s="14">
        <v>36696128.68</v>
      </c>
    </row>
    <row r="613" spans="1:8">
      <c r="A613" s="11">
        <v>255064</v>
      </c>
      <c r="B613" s="12" t="s">
        <v>209</v>
      </c>
      <c r="C613" s="13" t="str">
        <f t="shared" si="18"/>
        <v>205</v>
      </c>
      <c r="D613" s="13" t="str">
        <f t="shared" si="19"/>
        <v>20502</v>
      </c>
      <c r="E613" s="13">
        <f>IF(ISNA(VLOOKUP(F613,'2020功能科目'!A:B,2,FALSE)),"",VLOOKUP(F613,'2020功能科目'!A:B,2,FALSE))</f>
        <v>2050299</v>
      </c>
      <c r="F613" s="12" t="s">
        <v>380</v>
      </c>
      <c r="G613" s="14">
        <v>226469.61</v>
      </c>
      <c r="H613" s="14">
        <v>307569.61</v>
      </c>
    </row>
    <row r="614" spans="1:8">
      <c r="A614" s="11">
        <v>255064</v>
      </c>
      <c r="B614" s="12" t="s">
        <v>209</v>
      </c>
      <c r="C614" s="13" t="str">
        <f t="shared" si="18"/>
        <v>205</v>
      </c>
      <c r="D614" s="13" t="str">
        <f t="shared" si="19"/>
        <v>20508</v>
      </c>
      <c r="E614" s="13">
        <f>IF(ISNA(VLOOKUP(F614,'2020功能科目'!A:B,2,FALSE)),"",VLOOKUP(F614,'2020功能科目'!A:B,2,FALSE))</f>
        <v>2050803</v>
      </c>
      <c r="F614" s="12" t="s">
        <v>381</v>
      </c>
      <c r="G614" s="14">
        <v>57600</v>
      </c>
      <c r="H614" s="14">
        <v>115200</v>
      </c>
    </row>
    <row r="615" spans="1:8">
      <c r="A615" s="11">
        <v>255064</v>
      </c>
      <c r="B615" s="12" t="s">
        <v>209</v>
      </c>
      <c r="C615" s="13" t="str">
        <f t="shared" si="18"/>
        <v>205</v>
      </c>
      <c r="D615" s="13" t="str">
        <f t="shared" si="19"/>
        <v>20509</v>
      </c>
      <c r="E615" s="13">
        <f>IF(ISNA(VLOOKUP(F615,'2020功能科目'!A:B,2,FALSE)),"",VLOOKUP(F615,'2020功能科目'!A:B,2,FALSE))</f>
        <v>2050903</v>
      </c>
      <c r="F615" s="12" t="s">
        <v>382</v>
      </c>
      <c r="G615" s="14">
        <v>2047476.55</v>
      </c>
      <c r="H615" s="14">
        <v>2300000</v>
      </c>
    </row>
    <row r="616" spans="1:8">
      <c r="A616" s="11">
        <v>255064</v>
      </c>
      <c r="B616" s="12" t="s">
        <v>209</v>
      </c>
      <c r="C616" s="13" t="str">
        <f t="shared" si="18"/>
        <v>205</v>
      </c>
      <c r="D616" s="13" t="str">
        <f t="shared" si="19"/>
        <v>20509</v>
      </c>
      <c r="E616" s="13">
        <f>IF(ISNA(VLOOKUP(F616,'2020功能科目'!A:B,2,FALSE)),"",VLOOKUP(F616,'2020功能科目'!A:B,2,FALSE))</f>
        <v>2050904</v>
      </c>
      <c r="F616" s="12" t="s">
        <v>383</v>
      </c>
      <c r="G616" s="14">
        <v>1428870</v>
      </c>
      <c r="H616" s="14">
        <v>1446920</v>
      </c>
    </row>
    <row r="617" spans="1:8">
      <c r="A617" s="11">
        <v>255064</v>
      </c>
      <c r="B617" s="12" t="s">
        <v>209</v>
      </c>
      <c r="C617" s="13" t="str">
        <f t="shared" si="18"/>
        <v>205</v>
      </c>
      <c r="D617" s="13" t="str">
        <f t="shared" si="19"/>
        <v>20509</v>
      </c>
      <c r="E617" s="13">
        <f>IF(ISNA(VLOOKUP(F617,'2020功能科目'!A:B,2,FALSE)),"",VLOOKUP(F617,'2020功能科目'!A:B,2,FALSE))</f>
        <v>2050999</v>
      </c>
      <c r="F617" s="12" t="s">
        <v>397</v>
      </c>
      <c r="G617" s="14">
        <v>0</v>
      </c>
      <c r="H617" s="14">
        <v>28562.59</v>
      </c>
    </row>
    <row r="618" spans="1:8">
      <c r="A618" s="11">
        <v>255064</v>
      </c>
      <c r="B618" s="12" t="s">
        <v>209</v>
      </c>
      <c r="C618" s="13" t="str">
        <f t="shared" si="18"/>
        <v>208</v>
      </c>
      <c r="D618" s="13" t="str">
        <f t="shared" si="19"/>
        <v>20805</v>
      </c>
      <c r="E618" s="13">
        <f>IF(ISNA(VLOOKUP(F618,'2020功能科目'!A:B,2,FALSE)),"",VLOOKUP(F618,'2020功能科目'!A:B,2,FALSE))</f>
        <v>2080502</v>
      </c>
      <c r="F618" s="12" t="s">
        <v>384</v>
      </c>
      <c r="G618" s="14">
        <v>1380572</v>
      </c>
      <c r="H618" s="14">
        <v>1191022</v>
      </c>
    </row>
    <row r="619" spans="1:8">
      <c r="A619" s="11">
        <v>255064</v>
      </c>
      <c r="B619" s="12" t="s">
        <v>209</v>
      </c>
      <c r="C619" s="13" t="str">
        <f t="shared" si="18"/>
        <v>208</v>
      </c>
      <c r="D619" s="13" t="str">
        <f t="shared" si="19"/>
        <v>20805</v>
      </c>
      <c r="E619" s="13">
        <f>IF(ISNA(VLOOKUP(F619,'2020功能科目'!A:B,2,FALSE)),"",VLOOKUP(F619,'2020功能科目'!A:B,2,FALSE))</f>
        <v>2080505</v>
      </c>
      <c r="F619" s="12" t="s">
        <v>385</v>
      </c>
      <c r="G619" s="14">
        <v>3192353.87</v>
      </c>
      <c r="H619" s="14">
        <v>3365506.56</v>
      </c>
    </row>
    <row r="620" spans="1:8">
      <c r="A620" s="11">
        <v>255064</v>
      </c>
      <c r="B620" s="12" t="s">
        <v>209</v>
      </c>
      <c r="C620" s="13" t="str">
        <f t="shared" si="18"/>
        <v>208</v>
      </c>
      <c r="D620" s="13" t="str">
        <f t="shared" si="19"/>
        <v>20805</v>
      </c>
      <c r="E620" s="13">
        <f>IF(ISNA(VLOOKUP(F620,'2020功能科目'!A:B,2,FALSE)),"",VLOOKUP(F620,'2020功能科目'!A:B,2,FALSE))</f>
        <v>2080506</v>
      </c>
      <c r="F620" s="12" t="s">
        <v>386</v>
      </c>
      <c r="G620" s="14">
        <v>1596297.19</v>
      </c>
      <c r="H620" s="14">
        <v>1682753.28</v>
      </c>
    </row>
    <row r="621" spans="1:8">
      <c r="A621" s="11">
        <v>255064</v>
      </c>
      <c r="B621" s="12" t="s">
        <v>209</v>
      </c>
      <c r="C621" s="13" t="str">
        <f t="shared" si="18"/>
        <v>208</v>
      </c>
      <c r="D621" s="13" t="str">
        <f t="shared" si="19"/>
        <v>20808</v>
      </c>
      <c r="E621" s="13">
        <f>IF(ISNA(VLOOKUP(F621,'2020功能科目'!A:B,2,FALSE)),"",VLOOKUP(F621,'2020功能科目'!A:B,2,FALSE))</f>
        <v>2080801</v>
      </c>
      <c r="F621" s="12" t="s">
        <v>387</v>
      </c>
      <c r="G621" s="14">
        <v>259038</v>
      </c>
      <c r="H621" s="14">
        <v>0</v>
      </c>
    </row>
    <row r="622" spans="1:8">
      <c r="A622" s="11">
        <v>255064</v>
      </c>
      <c r="B622" s="12" t="s">
        <v>209</v>
      </c>
      <c r="C622" s="13" t="str">
        <f t="shared" si="18"/>
        <v>210</v>
      </c>
      <c r="D622" s="13" t="str">
        <f t="shared" si="19"/>
        <v>21011</v>
      </c>
      <c r="E622" s="13">
        <f>IF(ISNA(VLOOKUP(F622,'2020功能科目'!A:B,2,FALSE)),"",VLOOKUP(F622,'2020功能科目'!A:B,2,FALSE))</f>
        <v>2101102</v>
      </c>
      <c r="F622" s="12" t="s">
        <v>388</v>
      </c>
      <c r="G622" s="14">
        <v>3544843.06</v>
      </c>
      <c r="H622" s="14">
        <v>2734474.08</v>
      </c>
    </row>
    <row r="623" spans="1:8">
      <c r="A623" s="11">
        <v>255064</v>
      </c>
      <c r="B623" s="12" t="s">
        <v>209</v>
      </c>
      <c r="C623" s="13" t="str">
        <f t="shared" si="18"/>
        <v>221</v>
      </c>
      <c r="D623" s="13" t="str">
        <f t="shared" si="19"/>
        <v>22102</v>
      </c>
      <c r="E623" s="13">
        <f>IF(ISNA(VLOOKUP(F623,'2020功能科目'!A:B,2,FALSE)),"",VLOOKUP(F623,'2020功能科目'!A:B,2,FALSE))</f>
        <v>2210201</v>
      </c>
      <c r="F623" s="12" t="s">
        <v>390</v>
      </c>
      <c r="G623" s="14">
        <v>3760415</v>
      </c>
      <c r="H623" s="14">
        <v>3522529.92</v>
      </c>
    </row>
    <row r="624" spans="1:8">
      <c r="A624" s="11">
        <v>255064</v>
      </c>
      <c r="B624" s="12" t="s">
        <v>209</v>
      </c>
      <c r="C624" s="13" t="str">
        <f t="shared" si="18"/>
        <v>221</v>
      </c>
      <c r="D624" s="13" t="str">
        <f t="shared" si="19"/>
        <v>22102</v>
      </c>
      <c r="E624" s="13">
        <f>IF(ISNA(VLOOKUP(F624,'2020功能科目'!A:B,2,FALSE)),"",VLOOKUP(F624,'2020功能科目'!A:B,2,FALSE))</f>
        <v>2210202</v>
      </c>
      <c r="F624" s="12" t="s">
        <v>391</v>
      </c>
      <c r="G624" s="14">
        <v>242860</v>
      </c>
      <c r="H624" s="14">
        <v>106080</v>
      </c>
    </row>
    <row r="625" spans="1:8">
      <c r="A625" s="11">
        <v>255064</v>
      </c>
      <c r="B625" s="12" t="s">
        <v>209</v>
      </c>
      <c r="C625" s="13" t="str">
        <f t="shared" si="18"/>
        <v>221</v>
      </c>
      <c r="D625" s="13" t="str">
        <f t="shared" si="19"/>
        <v>22102</v>
      </c>
      <c r="E625" s="13">
        <f>IF(ISNA(VLOOKUP(F625,'2020功能科目'!A:B,2,FALSE)),"",VLOOKUP(F625,'2020功能科目'!A:B,2,FALSE))</f>
        <v>2210203</v>
      </c>
      <c r="F625" s="12" t="s">
        <v>392</v>
      </c>
      <c r="G625" s="14">
        <v>3522637</v>
      </c>
      <c r="H625" s="14">
        <v>3566220</v>
      </c>
    </row>
    <row r="626" spans="1:8">
      <c r="A626" s="11">
        <v>255065</v>
      </c>
      <c r="B626" s="12" t="s">
        <v>210</v>
      </c>
      <c r="C626" s="13" t="str">
        <f t="shared" si="18"/>
        <v>205</v>
      </c>
      <c r="D626" s="13" t="str">
        <f t="shared" si="19"/>
        <v>20502</v>
      </c>
      <c r="E626" s="13">
        <f>IF(ISNA(VLOOKUP(F626,'2020功能科目'!A:B,2,FALSE)),"",VLOOKUP(F626,'2020功能科目'!A:B,2,FALSE))</f>
        <v>2050202</v>
      </c>
      <c r="F626" s="12" t="s">
        <v>378</v>
      </c>
      <c r="G626" s="14">
        <v>47764522.270000003</v>
      </c>
      <c r="H626" s="14">
        <v>39331001.670000002</v>
      </c>
    </row>
    <row r="627" spans="1:8">
      <c r="A627" s="11">
        <v>255065</v>
      </c>
      <c r="B627" s="12" t="s">
        <v>210</v>
      </c>
      <c r="C627" s="13" t="str">
        <f t="shared" si="18"/>
        <v>205</v>
      </c>
      <c r="D627" s="13" t="str">
        <f t="shared" si="19"/>
        <v>20502</v>
      </c>
      <c r="E627" s="13">
        <f>IF(ISNA(VLOOKUP(F627,'2020功能科目'!A:B,2,FALSE)),"",VLOOKUP(F627,'2020功能科目'!A:B,2,FALSE))</f>
        <v>2050299</v>
      </c>
      <c r="F627" s="12" t="s">
        <v>380</v>
      </c>
      <c r="G627" s="14">
        <v>188449.83</v>
      </c>
      <c r="H627" s="14">
        <v>71586.87</v>
      </c>
    </row>
    <row r="628" spans="1:8">
      <c r="A628" s="11">
        <v>255065</v>
      </c>
      <c r="B628" s="12" t="s">
        <v>210</v>
      </c>
      <c r="C628" s="13" t="str">
        <f t="shared" si="18"/>
        <v>205</v>
      </c>
      <c r="D628" s="13" t="str">
        <f t="shared" si="19"/>
        <v>20508</v>
      </c>
      <c r="E628" s="13">
        <f>IF(ISNA(VLOOKUP(F628,'2020功能科目'!A:B,2,FALSE)),"",VLOOKUP(F628,'2020功能科目'!A:B,2,FALSE))</f>
        <v>2050803</v>
      </c>
      <c r="F628" s="12" t="s">
        <v>381</v>
      </c>
      <c r="G628" s="14">
        <v>0</v>
      </c>
      <c r="H628" s="14">
        <v>117600</v>
      </c>
    </row>
    <row r="629" spans="1:8">
      <c r="A629" s="11">
        <v>255065</v>
      </c>
      <c r="B629" s="12" t="s">
        <v>210</v>
      </c>
      <c r="C629" s="13" t="str">
        <f t="shared" si="18"/>
        <v>205</v>
      </c>
      <c r="D629" s="13" t="str">
        <f t="shared" si="19"/>
        <v>20509</v>
      </c>
      <c r="E629" s="13">
        <f>IF(ISNA(VLOOKUP(F629,'2020功能科目'!A:B,2,FALSE)),"",VLOOKUP(F629,'2020功能科目'!A:B,2,FALSE))</f>
        <v>2050904</v>
      </c>
      <c r="F629" s="12" t="s">
        <v>383</v>
      </c>
      <c r="G629" s="14">
        <v>559400</v>
      </c>
      <c r="H629" s="14">
        <v>559400</v>
      </c>
    </row>
    <row r="630" spans="1:8">
      <c r="A630" s="11">
        <v>255065</v>
      </c>
      <c r="B630" s="12" t="s">
        <v>210</v>
      </c>
      <c r="C630" s="13" t="str">
        <f t="shared" si="18"/>
        <v>208</v>
      </c>
      <c r="D630" s="13" t="str">
        <f t="shared" si="19"/>
        <v>20805</v>
      </c>
      <c r="E630" s="13">
        <f>IF(ISNA(VLOOKUP(F630,'2020功能科目'!A:B,2,FALSE)),"",VLOOKUP(F630,'2020功能科目'!A:B,2,FALSE))</f>
        <v>2080502</v>
      </c>
      <c r="F630" s="12" t="s">
        <v>384</v>
      </c>
      <c r="G630" s="14">
        <v>1958935</v>
      </c>
      <c r="H630" s="14">
        <v>1649168</v>
      </c>
    </row>
    <row r="631" spans="1:8">
      <c r="A631" s="11">
        <v>255065</v>
      </c>
      <c r="B631" s="12" t="s">
        <v>210</v>
      </c>
      <c r="C631" s="13" t="str">
        <f t="shared" si="18"/>
        <v>208</v>
      </c>
      <c r="D631" s="13" t="str">
        <f t="shared" si="19"/>
        <v>20805</v>
      </c>
      <c r="E631" s="13">
        <f>IF(ISNA(VLOOKUP(F631,'2020功能科目'!A:B,2,FALSE)),"",VLOOKUP(F631,'2020功能科目'!A:B,2,FALSE))</f>
        <v>2080505</v>
      </c>
      <c r="F631" s="12" t="s">
        <v>385</v>
      </c>
      <c r="G631" s="14">
        <v>3450264.48</v>
      </c>
      <c r="H631" s="14">
        <v>3487343.04</v>
      </c>
    </row>
    <row r="632" spans="1:8">
      <c r="A632" s="11">
        <v>255065</v>
      </c>
      <c r="B632" s="12" t="s">
        <v>210</v>
      </c>
      <c r="C632" s="13" t="str">
        <f t="shared" si="18"/>
        <v>208</v>
      </c>
      <c r="D632" s="13" t="str">
        <f t="shared" si="19"/>
        <v>20805</v>
      </c>
      <c r="E632" s="13">
        <f>IF(ISNA(VLOOKUP(F632,'2020功能科目'!A:B,2,FALSE)),"",VLOOKUP(F632,'2020功能科目'!A:B,2,FALSE))</f>
        <v>2080506</v>
      </c>
      <c r="F632" s="12" t="s">
        <v>386</v>
      </c>
      <c r="G632" s="14">
        <v>1725132.24</v>
      </c>
      <c r="H632" s="14">
        <v>1743671.52</v>
      </c>
    </row>
    <row r="633" spans="1:8">
      <c r="A633" s="11">
        <v>255065</v>
      </c>
      <c r="B633" s="12" t="s">
        <v>210</v>
      </c>
      <c r="C633" s="13" t="str">
        <f t="shared" si="18"/>
        <v>210</v>
      </c>
      <c r="D633" s="13" t="str">
        <f t="shared" si="19"/>
        <v>21011</v>
      </c>
      <c r="E633" s="13">
        <f>IF(ISNA(VLOOKUP(F633,'2020功能科目'!A:B,2,FALSE)),"",VLOOKUP(F633,'2020功能科目'!A:B,2,FALSE))</f>
        <v>2101102</v>
      </c>
      <c r="F633" s="12" t="s">
        <v>388</v>
      </c>
      <c r="G633" s="14">
        <v>2753964.21</v>
      </c>
      <c r="H633" s="14">
        <v>2833466.22</v>
      </c>
    </row>
    <row r="634" spans="1:8">
      <c r="A634" s="11">
        <v>255065</v>
      </c>
      <c r="B634" s="12" t="s">
        <v>210</v>
      </c>
      <c r="C634" s="13" t="str">
        <f t="shared" si="18"/>
        <v>210</v>
      </c>
      <c r="D634" s="13" t="str">
        <f t="shared" si="19"/>
        <v>21011</v>
      </c>
      <c r="E634" s="13">
        <f>IF(ISNA(VLOOKUP(F634,'2020功能科目'!A:B,2,FALSE)),"",VLOOKUP(F634,'2020功能科目'!A:B,2,FALSE))</f>
        <v>2101199</v>
      </c>
      <c r="F634" s="12" t="s">
        <v>389</v>
      </c>
      <c r="G634" s="14">
        <v>262500</v>
      </c>
      <c r="H634" s="14">
        <v>270000</v>
      </c>
    </row>
    <row r="635" spans="1:8">
      <c r="A635" s="11">
        <v>255065</v>
      </c>
      <c r="B635" s="12" t="s">
        <v>210</v>
      </c>
      <c r="C635" s="13" t="str">
        <f t="shared" si="18"/>
        <v>221</v>
      </c>
      <c r="D635" s="13" t="str">
        <f t="shared" si="19"/>
        <v>22102</v>
      </c>
      <c r="E635" s="13">
        <f>IF(ISNA(VLOOKUP(F635,'2020功能科目'!A:B,2,FALSE)),"",VLOOKUP(F635,'2020功能科目'!A:B,2,FALSE))</f>
        <v>2210201</v>
      </c>
      <c r="F635" s="12" t="s">
        <v>390</v>
      </c>
      <c r="G635" s="14">
        <v>3545495</v>
      </c>
      <c r="H635" s="14">
        <v>3497507.28</v>
      </c>
    </row>
    <row r="636" spans="1:8">
      <c r="A636" s="11">
        <v>255065</v>
      </c>
      <c r="B636" s="12" t="s">
        <v>210</v>
      </c>
      <c r="C636" s="13" t="str">
        <f t="shared" si="18"/>
        <v>221</v>
      </c>
      <c r="D636" s="13" t="str">
        <f t="shared" si="19"/>
        <v>22102</v>
      </c>
      <c r="E636" s="13">
        <f>IF(ISNA(VLOOKUP(F636,'2020功能科目'!A:B,2,FALSE)),"",VLOOKUP(F636,'2020功能科目'!A:B,2,FALSE))</f>
        <v>2210202</v>
      </c>
      <c r="F636" s="12" t="s">
        <v>391</v>
      </c>
      <c r="G636" s="14">
        <v>232510</v>
      </c>
      <c r="H636" s="14">
        <v>234240</v>
      </c>
    </row>
    <row r="637" spans="1:8">
      <c r="A637" s="11">
        <v>255065</v>
      </c>
      <c r="B637" s="12" t="s">
        <v>210</v>
      </c>
      <c r="C637" s="13" t="str">
        <f t="shared" si="18"/>
        <v>221</v>
      </c>
      <c r="D637" s="13" t="str">
        <f t="shared" si="19"/>
        <v>22102</v>
      </c>
      <c r="E637" s="13">
        <f>IF(ISNA(VLOOKUP(F637,'2020功能科目'!A:B,2,FALSE)),"",VLOOKUP(F637,'2020功能科目'!A:B,2,FALSE))</f>
        <v>2210203</v>
      </c>
      <c r="F637" s="12" t="s">
        <v>392</v>
      </c>
      <c r="G637" s="14">
        <v>4005134</v>
      </c>
      <c r="H637" s="14">
        <v>3845484</v>
      </c>
    </row>
    <row r="638" spans="1:8">
      <c r="A638" s="11">
        <v>255066</v>
      </c>
      <c r="B638" s="12" t="s">
        <v>211</v>
      </c>
      <c r="C638" s="13" t="str">
        <f t="shared" si="18"/>
        <v>205</v>
      </c>
      <c r="D638" s="13" t="str">
        <f t="shared" si="19"/>
        <v>20502</v>
      </c>
      <c r="E638" s="13">
        <f>IF(ISNA(VLOOKUP(F638,'2020功能科目'!A:B,2,FALSE)),"",VLOOKUP(F638,'2020功能科目'!A:B,2,FALSE))</f>
        <v>2050202</v>
      </c>
      <c r="F638" s="12" t="s">
        <v>378</v>
      </c>
      <c r="G638" s="14">
        <v>46252261.719999999</v>
      </c>
      <c r="H638" s="14">
        <v>35644160.009999998</v>
      </c>
    </row>
    <row r="639" spans="1:8">
      <c r="A639" s="11">
        <v>255066</v>
      </c>
      <c r="B639" s="12" t="s">
        <v>211</v>
      </c>
      <c r="C639" s="13" t="str">
        <f t="shared" si="18"/>
        <v>205</v>
      </c>
      <c r="D639" s="13" t="str">
        <f t="shared" si="19"/>
        <v>20502</v>
      </c>
      <c r="E639" s="13">
        <f>IF(ISNA(VLOOKUP(F639,'2020功能科目'!A:B,2,FALSE)),"",VLOOKUP(F639,'2020功能科目'!A:B,2,FALSE))</f>
        <v>2050299</v>
      </c>
      <c r="F639" s="12" t="s">
        <v>380</v>
      </c>
      <c r="G639" s="14">
        <v>181533.16</v>
      </c>
      <c r="H639" s="14">
        <v>172517.69</v>
      </c>
    </row>
    <row r="640" spans="1:8">
      <c r="A640" s="11">
        <v>255066</v>
      </c>
      <c r="B640" s="12" t="s">
        <v>211</v>
      </c>
      <c r="C640" s="13" t="str">
        <f t="shared" si="18"/>
        <v>205</v>
      </c>
      <c r="D640" s="13" t="str">
        <f t="shared" si="19"/>
        <v>20508</v>
      </c>
      <c r="E640" s="13">
        <f>IF(ISNA(VLOOKUP(F640,'2020功能科目'!A:B,2,FALSE)),"",VLOOKUP(F640,'2020功能科目'!A:B,2,FALSE))</f>
        <v>2050803</v>
      </c>
      <c r="F640" s="12" t="s">
        <v>381</v>
      </c>
      <c r="G640" s="14">
        <v>0</v>
      </c>
      <c r="H640" s="14">
        <v>112800</v>
      </c>
    </row>
    <row r="641" spans="1:8">
      <c r="A641" s="11">
        <v>255066</v>
      </c>
      <c r="B641" s="12" t="s">
        <v>211</v>
      </c>
      <c r="C641" s="13" t="str">
        <f t="shared" si="18"/>
        <v>205</v>
      </c>
      <c r="D641" s="13" t="str">
        <f t="shared" si="19"/>
        <v>20509</v>
      </c>
      <c r="E641" s="13">
        <f>IF(ISNA(VLOOKUP(F641,'2020功能科目'!A:B,2,FALSE)),"",VLOOKUP(F641,'2020功能科目'!A:B,2,FALSE))</f>
        <v>2050903</v>
      </c>
      <c r="F641" s="12" t="s">
        <v>382</v>
      </c>
      <c r="G641" s="14">
        <v>4868562.59</v>
      </c>
      <c r="H641" s="14">
        <v>7858000</v>
      </c>
    </row>
    <row r="642" spans="1:8">
      <c r="A642" s="11">
        <v>255066</v>
      </c>
      <c r="B642" s="12" t="s">
        <v>211</v>
      </c>
      <c r="C642" s="13" t="str">
        <f t="shared" si="18"/>
        <v>205</v>
      </c>
      <c r="D642" s="13" t="str">
        <f t="shared" si="19"/>
        <v>20509</v>
      </c>
      <c r="E642" s="13">
        <f>IF(ISNA(VLOOKUP(F642,'2020功能科目'!A:B,2,FALSE)),"",VLOOKUP(F642,'2020功能科目'!A:B,2,FALSE))</f>
        <v>2050904</v>
      </c>
      <c r="F642" s="12" t="s">
        <v>383</v>
      </c>
      <c r="G642" s="14">
        <v>2190560</v>
      </c>
      <c r="H642" s="14">
        <v>2190560</v>
      </c>
    </row>
    <row r="643" spans="1:8">
      <c r="A643" s="11">
        <v>255066</v>
      </c>
      <c r="B643" s="12" t="s">
        <v>211</v>
      </c>
      <c r="C643" s="13" t="str">
        <f t="shared" ref="C643:C706" si="20">LEFT(D643,3)</f>
        <v>208</v>
      </c>
      <c r="D643" s="13" t="str">
        <f t="shared" ref="D643:D706" si="21">LEFT(E643,5)</f>
        <v>20805</v>
      </c>
      <c r="E643" s="13">
        <f>IF(ISNA(VLOOKUP(F643,'2020功能科目'!A:B,2,FALSE)),"",VLOOKUP(F643,'2020功能科目'!A:B,2,FALSE))</f>
        <v>2080502</v>
      </c>
      <c r="F643" s="12" t="s">
        <v>384</v>
      </c>
      <c r="G643" s="14">
        <v>3972908.1</v>
      </c>
      <c r="H643" s="14">
        <v>3051416.1</v>
      </c>
    </row>
    <row r="644" spans="1:8">
      <c r="A644" s="11">
        <v>255066</v>
      </c>
      <c r="B644" s="12" t="s">
        <v>211</v>
      </c>
      <c r="C644" s="13" t="str">
        <f t="shared" si="20"/>
        <v>208</v>
      </c>
      <c r="D644" s="13" t="str">
        <f t="shared" si="21"/>
        <v>20805</v>
      </c>
      <c r="E644" s="13">
        <f>IF(ISNA(VLOOKUP(F644,'2020功能科目'!A:B,2,FALSE)),"",VLOOKUP(F644,'2020功能科目'!A:B,2,FALSE))</f>
        <v>2080505</v>
      </c>
      <c r="F644" s="12" t="s">
        <v>385</v>
      </c>
      <c r="G644" s="14">
        <v>3367275.38</v>
      </c>
      <c r="H644" s="14">
        <v>3077700.48</v>
      </c>
    </row>
    <row r="645" spans="1:8">
      <c r="A645" s="11">
        <v>255066</v>
      </c>
      <c r="B645" s="12" t="s">
        <v>211</v>
      </c>
      <c r="C645" s="13" t="str">
        <f t="shared" si="20"/>
        <v>208</v>
      </c>
      <c r="D645" s="13" t="str">
        <f t="shared" si="21"/>
        <v>20805</v>
      </c>
      <c r="E645" s="13">
        <f>IF(ISNA(VLOOKUP(F645,'2020功能科目'!A:B,2,FALSE)),"",VLOOKUP(F645,'2020功能科目'!A:B,2,FALSE))</f>
        <v>2080506</v>
      </c>
      <c r="F645" s="12" t="s">
        <v>386</v>
      </c>
      <c r="G645" s="14">
        <v>1714072.29</v>
      </c>
      <c r="H645" s="14">
        <v>1538850.24</v>
      </c>
    </row>
    <row r="646" spans="1:8">
      <c r="A646" s="11">
        <v>255066</v>
      </c>
      <c r="B646" s="12" t="s">
        <v>211</v>
      </c>
      <c r="C646" s="13" t="str">
        <f t="shared" si="20"/>
        <v>210</v>
      </c>
      <c r="D646" s="13" t="str">
        <f t="shared" si="21"/>
        <v>21011</v>
      </c>
      <c r="E646" s="13">
        <f>IF(ISNA(VLOOKUP(F646,'2020功能科目'!A:B,2,FALSE)),"",VLOOKUP(F646,'2020功能科目'!A:B,2,FALSE))</f>
        <v>2101102</v>
      </c>
      <c r="F646" s="12" t="s">
        <v>388</v>
      </c>
      <c r="G646" s="14">
        <v>3242953.92</v>
      </c>
      <c r="H646" s="14">
        <v>2500631.64</v>
      </c>
    </row>
    <row r="647" spans="1:8">
      <c r="A647" s="11">
        <v>255066</v>
      </c>
      <c r="B647" s="12" t="s">
        <v>211</v>
      </c>
      <c r="C647" s="13" t="str">
        <f t="shared" si="20"/>
        <v>210</v>
      </c>
      <c r="D647" s="13" t="str">
        <f t="shared" si="21"/>
        <v>21011</v>
      </c>
      <c r="E647" s="13">
        <f>IF(ISNA(VLOOKUP(F647,'2020功能科目'!A:B,2,FALSE)),"",VLOOKUP(F647,'2020功能科目'!A:B,2,FALSE))</f>
        <v>2101199</v>
      </c>
      <c r="F647" s="12" t="s">
        <v>389</v>
      </c>
      <c r="G647" s="14">
        <v>360000</v>
      </c>
      <c r="H647" s="14">
        <v>360000</v>
      </c>
    </row>
    <row r="648" spans="1:8">
      <c r="A648" s="11">
        <v>255066</v>
      </c>
      <c r="B648" s="12" t="s">
        <v>211</v>
      </c>
      <c r="C648" s="13" t="str">
        <f t="shared" si="20"/>
        <v>221</v>
      </c>
      <c r="D648" s="13" t="str">
        <f t="shared" si="21"/>
        <v>22102</v>
      </c>
      <c r="E648" s="13">
        <f>IF(ISNA(VLOOKUP(F648,'2020功能科目'!A:B,2,FALSE)),"",VLOOKUP(F648,'2020功能科目'!A:B,2,FALSE))</f>
        <v>2210201</v>
      </c>
      <c r="F648" s="12" t="s">
        <v>390</v>
      </c>
      <c r="G648" s="14">
        <v>3925272</v>
      </c>
      <c r="H648" s="14">
        <v>3154275.36</v>
      </c>
    </row>
    <row r="649" spans="1:8">
      <c r="A649" s="11">
        <v>255066</v>
      </c>
      <c r="B649" s="12" t="s">
        <v>211</v>
      </c>
      <c r="C649" s="13" t="str">
        <f t="shared" si="20"/>
        <v>221</v>
      </c>
      <c r="D649" s="13" t="str">
        <f t="shared" si="21"/>
        <v>22102</v>
      </c>
      <c r="E649" s="13">
        <f>IF(ISNA(VLOOKUP(F649,'2020功能科目'!A:B,2,FALSE)),"",VLOOKUP(F649,'2020功能科目'!A:B,2,FALSE))</f>
        <v>2210202</v>
      </c>
      <c r="F649" s="12" t="s">
        <v>391</v>
      </c>
      <c r="G649" s="14">
        <v>328020</v>
      </c>
      <c r="H649" s="14">
        <v>330720</v>
      </c>
    </row>
    <row r="650" spans="1:8">
      <c r="A650" s="11">
        <v>255066</v>
      </c>
      <c r="B650" s="12" t="s">
        <v>211</v>
      </c>
      <c r="C650" s="13" t="str">
        <f t="shared" si="20"/>
        <v>221</v>
      </c>
      <c r="D650" s="13" t="str">
        <f t="shared" si="21"/>
        <v>22102</v>
      </c>
      <c r="E650" s="13">
        <f>IF(ISNA(VLOOKUP(F650,'2020功能科目'!A:B,2,FALSE)),"",VLOOKUP(F650,'2020功能科目'!A:B,2,FALSE))</f>
        <v>2210203</v>
      </c>
      <c r="F650" s="12" t="s">
        <v>392</v>
      </c>
      <c r="G650" s="14">
        <v>3375771</v>
      </c>
      <c r="H650" s="14">
        <v>3139752</v>
      </c>
    </row>
    <row r="651" spans="1:8">
      <c r="A651" s="11">
        <v>255067</v>
      </c>
      <c r="B651" s="12" t="s">
        <v>212</v>
      </c>
      <c r="C651" s="13" t="str">
        <f t="shared" si="20"/>
        <v>205</v>
      </c>
      <c r="D651" s="13" t="str">
        <f t="shared" si="21"/>
        <v>20502</v>
      </c>
      <c r="E651" s="13">
        <f>IF(ISNA(VLOOKUP(F651,'2020功能科目'!A:B,2,FALSE)),"",VLOOKUP(F651,'2020功能科目'!A:B,2,FALSE))</f>
        <v>2050202</v>
      </c>
      <c r="F651" s="12" t="s">
        <v>378</v>
      </c>
      <c r="G651" s="14">
        <v>63335355.780000001</v>
      </c>
      <c r="H651" s="14">
        <v>47560933.329999998</v>
      </c>
    </row>
    <row r="652" spans="1:8">
      <c r="A652" s="11">
        <v>255067</v>
      </c>
      <c r="B652" s="12" t="s">
        <v>212</v>
      </c>
      <c r="C652" s="13" t="str">
        <f t="shared" si="20"/>
        <v>205</v>
      </c>
      <c r="D652" s="13" t="str">
        <f t="shared" si="21"/>
        <v>20502</v>
      </c>
      <c r="E652" s="13">
        <f>IF(ISNA(VLOOKUP(F652,'2020功能科目'!A:B,2,FALSE)),"",VLOOKUP(F652,'2020功能科目'!A:B,2,FALSE))</f>
        <v>2050299</v>
      </c>
      <c r="F652" s="12" t="s">
        <v>380</v>
      </c>
      <c r="G652" s="14">
        <v>160487.75</v>
      </c>
      <c r="H652" s="14">
        <v>15584.99</v>
      </c>
    </row>
    <row r="653" spans="1:8">
      <c r="A653" s="11">
        <v>255067</v>
      </c>
      <c r="B653" s="12" t="s">
        <v>212</v>
      </c>
      <c r="C653" s="13" t="str">
        <f t="shared" si="20"/>
        <v>205</v>
      </c>
      <c r="D653" s="13" t="str">
        <f t="shared" si="21"/>
        <v>20508</v>
      </c>
      <c r="E653" s="13">
        <f>IF(ISNA(VLOOKUP(F653,'2020功能科目'!A:B,2,FALSE)),"",VLOOKUP(F653,'2020功能科目'!A:B,2,FALSE))</f>
        <v>2050803</v>
      </c>
      <c r="F653" s="12" t="s">
        <v>381</v>
      </c>
      <c r="G653" s="14">
        <v>680</v>
      </c>
      <c r="H653" s="14">
        <v>116800</v>
      </c>
    </row>
    <row r="654" spans="1:8">
      <c r="A654" s="11">
        <v>255067</v>
      </c>
      <c r="B654" s="12" t="s">
        <v>212</v>
      </c>
      <c r="C654" s="13" t="str">
        <f t="shared" si="20"/>
        <v>205</v>
      </c>
      <c r="D654" s="13" t="str">
        <f t="shared" si="21"/>
        <v>20509</v>
      </c>
      <c r="E654" s="13">
        <f>IF(ISNA(VLOOKUP(F654,'2020功能科目'!A:B,2,FALSE)),"",VLOOKUP(F654,'2020功能科目'!A:B,2,FALSE))</f>
        <v>2050903</v>
      </c>
      <c r="F654" s="12" t="s">
        <v>382</v>
      </c>
      <c r="G654" s="14">
        <v>175000</v>
      </c>
      <c r="H654" s="14">
        <v>250000</v>
      </c>
    </row>
    <row r="655" spans="1:8">
      <c r="A655" s="11">
        <v>255067</v>
      </c>
      <c r="B655" s="12" t="s">
        <v>212</v>
      </c>
      <c r="C655" s="13" t="str">
        <f t="shared" si="20"/>
        <v>205</v>
      </c>
      <c r="D655" s="13" t="str">
        <f t="shared" si="21"/>
        <v>20509</v>
      </c>
      <c r="E655" s="13">
        <f>IF(ISNA(VLOOKUP(F655,'2020功能科目'!A:B,2,FALSE)),"",VLOOKUP(F655,'2020功能科目'!A:B,2,FALSE))</f>
        <v>2050904</v>
      </c>
      <c r="F655" s="12" t="s">
        <v>383</v>
      </c>
      <c r="G655" s="14">
        <v>1097332</v>
      </c>
      <c r="H655" s="14">
        <v>1097332</v>
      </c>
    </row>
    <row r="656" spans="1:8">
      <c r="A656" s="11">
        <v>255067</v>
      </c>
      <c r="B656" s="12" t="s">
        <v>212</v>
      </c>
      <c r="C656" s="13" t="str">
        <f t="shared" si="20"/>
        <v>208</v>
      </c>
      <c r="D656" s="13" t="str">
        <f t="shared" si="21"/>
        <v>20805</v>
      </c>
      <c r="E656" s="13">
        <f>IF(ISNA(VLOOKUP(F656,'2020功能科目'!A:B,2,FALSE)),"",VLOOKUP(F656,'2020功能科目'!A:B,2,FALSE))</f>
        <v>2080502</v>
      </c>
      <c r="F656" s="12" t="s">
        <v>384</v>
      </c>
      <c r="G656" s="14">
        <v>3144430.1</v>
      </c>
      <c r="H656" s="14">
        <v>2566788.1</v>
      </c>
    </row>
    <row r="657" spans="1:8">
      <c r="A657" s="11">
        <v>255067</v>
      </c>
      <c r="B657" s="12" t="s">
        <v>212</v>
      </c>
      <c r="C657" s="13" t="str">
        <f t="shared" si="20"/>
        <v>208</v>
      </c>
      <c r="D657" s="13" t="str">
        <f t="shared" si="21"/>
        <v>20805</v>
      </c>
      <c r="E657" s="13">
        <f>IF(ISNA(VLOOKUP(F657,'2020功能科目'!A:B,2,FALSE)),"",VLOOKUP(F657,'2020功能科目'!A:B,2,FALSE))</f>
        <v>2080505</v>
      </c>
      <c r="F657" s="12" t="s">
        <v>385</v>
      </c>
      <c r="G657" s="14">
        <v>3437069</v>
      </c>
      <c r="H657" s="14">
        <v>3554836.96</v>
      </c>
    </row>
    <row r="658" spans="1:8">
      <c r="A658" s="11">
        <v>255067</v>
      </c>
      <c r="B658" s="12" t="s">
        <v>212</v>
      </c>
      <c r="C658" s="13" t="str">
        <f t="shared" si="20"/>
        <v>208</v>
      </c>
      <c r="D658" s="13" t="str">
        <f t="shared" si="21"/>
        <v>20805</v>
      </c>
      <c r="E658" s="13">
        <f>IF(ISNA(VLOOKUP(F658,'2020功能科目'!A:B,2,FALSE)),"",VLOOKUP(F658,'2020功能科目'!A:B,2,FALSE))</f>
        <v>2080506</v>
      </c>
      <c r="F658" s="12" t="s">
        <v>386</v>
      </c>
      <c r="G658" s="14">
        <v>1777418.48</v>
      </c>
      <c r="H658" s="14">
        <v>1777418.48</v>
      </c>
    </row>
    <row r="659" spans="1:8">
      <c r="A659" s="11">
        <v>255067</v>
      </c>
      <c r="B659" s="12" t="s">
        <v>212</v>
      </c>
      <c r="C659" s="13" t="str">
        <f t="shared" si="20"/>
        <v>210</v>
      </c>
      <c r="D659" s="13" t="str">
        <f t="shared" si="21"/>
        <v>21011</v>
      </c>
      <c r="E659" s="13">
        <f>IF(ISNA(VLOOKUP(F659,'2020功能科目'!A:B,2,FALSE)),"",VLOOKUP(F659,'2020功能科目'!A:B,2,FALSE))</f>
        <v>2101102</v>
      </c>
      <c r="F659" s="12" t="s">
        <v>388</v>
      </c>
      <c r="G659" s="14">
        <v>3238305.03</v>
      </c>
      <c r="H659" s="14">
        <v>2888305.03</v>
      </c>
    </row>
    <row r="660" spans="1:8">
      <c r="A660" s="11">
        <v>255067</v>
      </c>
      <c r="B660" s="12" t="s">
        <v>212</v>
      </c>
      <c r="C660" s="13" t="str">
        <f t="shared" si="20"/>
        <v>210</v>
      </c>
      <c r="D660" s="13" t="str">
        <f t="shared" si="21"/>
        <v>21011</v>
      </c>
      <c r="E660" s="13">
        <f>IF(ISNA(VLOOKUP(F660,'2020功能科目'!A:B,2,FALSE)),"",VLOOKUP(F660,'2020功能科目'!A:B,2,FALSE))</f>
        <v>2101199</v>
      </c>
      <c r="F660" s="12" t="s">
        <v>389</v>
      </c>
      <c r="G660" s="14">
        <v>247500</v>
      </c>
      <c r="H660" s="14">
        <v>270000</v>
      </c>
    </row>
    <row r="661" spans="1:8">
      <c r="A661" s="11">
        <v>255067</v>
      </c>
      <c r="B661" s="12" t="s">
        <v>212</v>
      </c>
      <c r="C661" s="13" t="str">
        <f t="shared" si="20"/>
        <v>221</v>
      </c>
      <c r="D661" s="13" t="str">
        <f t="shared" si="21"/>
        <v>22102</v>
      </c>
      <c r="E661" s="13">
        <f>IF(ISNA(VLOOKUP(F661,'2020功能科目'!A:B,2,FALSE)),"",VLOOKUP(F661,'2020功能科目'!A:B,2,FALSE))</f>
        <v>2210201</v>
      </c>
      <c r="F661" s="12" t="s">
        <v>390</v>
      </c>
      <c r="G661" s="14">
        <v>3533662</v>
      </c>
      <c r="H661" s="14">
        <v>3542127.72</v>
      </c>
    </row>
    <row r="662" spans="1:8">
      <c r="A662" s="11">
        <v>255067</v>
      </c>
      <c r="B662" s="12" t="s">
        <v>212</v>
      </c>
      <c r="C662" s="13" t="str">
        <f t="shared" si="20"/>
        <v>221</v>
      </c>
      <c r="D662" s="13" t="str">
        <f t="shared" si="21"/>
        <v>22102</v>
      </c>
      <c r="E662" s="13">
        <f>IF(ISNA(VLOOKUP(F662,'2020功能科目'!A:B,2,FALSE)),"",VLOOKUP(F662,'2020功能科目'!A:B,2,FALSE))</f>
        <v>2210202</v>
      </c>
      <c r="F662" s="12" t="s">
        <v>391</v>
      </c>
      <c r="G662" s="14">
        <v>320240</v>
      </c>
      <c r="H662" s="14">
        <v>319680</v>
      </c>
    </row>
    <row r="663" spans="1:8">
      <c r="A663" s="11">
        <v>255067</v>
      </c>
      <c r="B663" s="12" t="s">
        <v>212</v>
      </c>
      <c r="C663" s="13" t="str">
        <f t="shared" si="20"/>
        <v>221</v>
      </c>
      <c r="D663" s="13" t="str">
        <f t="shared" si="21"/>
        <v>22102</v>
      </c>
      <c r="E663" s="13">
        <f>IF(ISNA(VLOOKUP(F663,'2020功能科目'!A:B,2,FALSE)),"",VLOOKUP(F663,'2020功能科目'!A:B,2,FALSE))</f>
        <v>2210203</v>
      </c>
      <c r="F663" s="12" t="s">
        <v>392</v>
      </c>
      <c r="G663" s="14">
        <v>3511282</v>
      </c>
      <c r="H663" s="14">
        <v>3285396</v>
      </c>
    </row>
    <row r="664" spans="1:8">
      <c r="A664" s="11">
        <v>255068</v>
      </c>
      <c r="B664" s="12" t="s">
        <v>213</v>
      </c>
      <c r="C664" s="13" t="str">
        <f t="shared" si="20"/>
        <v>205</v>
      </c>
      <c r="D664" s="13" t="str">
        <f t="shared" si="21"/>
        <v>20502</v>
      </c>
      <c r="E664" s="13">
        <f>IF(ISNA(VLOOKUP(F664,'2020功能科目'!A:B,2,FALSE)),"",VLOOKUP(F664,'2020功能科目'!A:B,2,FALSE))</f>
        <v>2050202</v>
      </c>
      <c r="F664" s="12" t="s">
        <v>378</v>
      </c>
      <c r="G664" s="14">
        <v>26935162.66</v>
      </c>
      <c r="H664" s="14">
        <v>21035829.859999999</v>
      </c>
    </row>
    <row r="665" spans="1:8">
      <c r="A665" s="11">
        <v>255068</v>
      </c>
      <c r="B665" s="12" t="s">
        <v>213</v>
      </c>
      <c r="C665" s="13" t="str">
        <f t="shared" si="20"/>
        <v>205</v>
      </c>
      <c r="D665" s="13" t="str">
        <f t="shared" si="21"/>
        <v>20502</v>
      </c>
      <c r="E665" s="13">
        <f>IF(ISNA(VLOOKUP(F665,'2020功能科目'!A:B,2,FALSE)),"",VLOOKUP(F665,'2020功能科目'!A:B,2,FALSE))</f>
        <v>2050299</v>
      </c>
      <c r="F665" s="12" t="s">
        <v>380</v>
      </c>
      <c r="G665" s="14">
        <v>166378.32999999999</v>
      </c>
      <c r="H665" s="14">
        <v>253621.85</v>
      </c>
    </row>
    <row r="666" spans="1:8">
      <c r="A666" s="11">
        <v>255068</v>
      </c>
      <c r="B666" s="12" t="s">
        <v>213</v>
      </c>
      <c r="C666" s="13" t="str">
        <f t="shared" si="20"/>
        <v>205</v>
      </c>
      <c r="D666" s="13" t="str">
        <f t="shared" si="21"/>
        <v>20508</v>
      </c>
      <c r="E666" s="13">
        <f>IF(ISNA(VLOOKUP(F666,'2020功能科目'!A:B,2,FALSE)),"",VLOOKUP(F666,'2020功能科目'!A:B,2,FALSE))</f>
        <v>2050803</v>
      </c>
      <c r="F666" s="12" t="s">
        <v>381</v>
      </c>
      <c r="G666" s="14">
        <v>3200</v>
      </c>
      <c r="H666" s="14">
        <v>61600</v>
      </c>
    </row>
    <row r="667" spans="1:8">
      <c r="A667" s="11">
        <v>255068</v>
      </c>
      <c r="B667" s="12" t="s">
        <v>213</v>
      </c>
      <c r="C667" s="13" t="str">
        <f t="shared" si="20"/>
        <v>205</v>
      </c>
      <c r="D667" s="13" t="str">
        <f t="shared" si="21"/>
        <v>20509</v>
      </c>
      <c r="E667" s="13">
        <f>IF(ISNA(VLOOKUP(F667,'2020功能科目'!A:B,2,FALSE)),"",VLOOKUP(F667,'2020功能科目'!A:B,2,FALSE))</f>
        <v>2050904</v>
      </c>
      <c r="F667" s="12" t="s">
        <v>383</v>
      </c>
      <c r="G667" s="14">
        <v>399276</v>
      </c>
      <c r="H667" s="14">
        <v>406238</v>
      </c>
    </row>
    <row r="668" spans="1:8">
      <c r="A668" s="11">
        <v>255068</v>
      </c>
      <c r="B668" s="12" t="s">
        <v>213</v>
      </c>
      <c r="C668" s="13" t="str">
        <f t="shared" si="20"/>
        <v>208</v>
      </c>
      <c r="D668" s="13" t="str">
        <f t="shared" si="21"/>
        <v>20805</v>
      </c>
      <c r="E668" s="13">
        <f>IF(ISNA(VLOOKUP(F668,'2020功能科目'!A:B,2,FALSE)),"",VLOOKUP(F668,'2020功能科目'!A:B,2,FALSE))</f>
        <v>2080502</v>
      </c>
      <c r="F668" s="12" t="s">
        <v>384</v>
      </c>
      <c r="G668" s="14">
        <v>990799.1</v>
      </c>
      <c r="H668" s="14">
        <v>1072078.6000000001</v>
      </c>
    </row>
    <row r="669" spans="1:8">
      <c r="A669" s="11">
        <v>255068</v>
      </c>
      <c r="B669" s="12" t="s">
        <v>213</v>
      </c>
      <c r="C669" s="13" t="str">
        <f t="shared" si="20"/>
        <v>208</v>
      </c>
      <c r="D669" s="13" t="str">
        <f t="shared" si="21"/>
        <v>20805</v>
      </c>
      <c r="E669" s="13">
        <f>IF(ISNA(VLOOKUP(F669,'2020功能科目'!A:B,2,FALSE)),"",VLOOKUP(F669,'2020功能科目'!A:B,2,FALSE))</f>
        <v>2080505</v>
      </c>
      <c r="F669" s="12" t="s">
        <v>385</v>
      </c>
      <c r="G669" s="14">
        <v>1818863.91</v>
      </c>
      <c r="H669" s="14">
        <v>1888527.3600000001</v>
      </c>
    </row>
    <row r="670" spans="1:8">
      <c r="A670" s="11">
        <v>255068</v>
      </c>
      <c r="B670" s="12" t="s">
        <v>213</v>
      </c>
      <c r="C670" s="13" t="str">
        <f t="shared" si="20"/>
        <v>208</v>
      </c>
      <c r="D670" s="13" t="str">
        <f t="shared" si="21"/>
        <v>20805</v>
      </c>
      <c r="E670" s="13">
        <f>IF(ISNA(VLOOKUP(F670,'2020功能科目'!A:B,2,FALSE)),"",VLOOKUP(F670,'2020功能科目'!A:B,2,FALSE))</f>
        <v>2080506</v>
      </c>
      <c r="F670" s="12" t="s">
        <v>386</v>
      </c>
      <c r="G670" s="14">
        <v>909220.16</v>
      </c>
      <c r="H670" s="14">
        <v>944263.68000000005</v>
      </c>
    </row>
    <row r="671" spans="1:8">
      <c r="A671" s="11">
        <v>255068</v>
      </c>
      <c r="B671" s="12" t="s">
        <v>213</v>
      </c>
      <c r="C671" s="13" t="str">
        <f t="shared" si="20"/>
        <v>210</v>
      </c>
      <c r="D671" s="13" t="str">
        <f t="shared" si="21"/>
        <v>21011</v>
      </c>
      <c r="E671" s="13">
        <f>IF(ISNA(VLOOKUP(F671,'2020功能科目'!A:B,2,FALSE)),"",VLOOKUP(F671,'2020功能科目'!A:B,2,FALSE))</f>
        <v>2101102</v>
      </c>
      <c r="F671" s="12" t="s">
        <v>388</v>
      </c>
      <c r="G671" s="14">
        <v>1908835.73</v>
      </c>
      <c r="H671" s="14">
        <v>1534428.48</v>
      </c>
    </row>
    <row r="672" spans="1:8">
      <c r="A672" s="11">
        <v>255068</v>
      </c>
      <c r="B672" s="12" t="s">
        <v>213</v>
      </c>
      <c r="C672" s="13" t="str">
        <f t="shared" si="20"/>
        <v>210</v>
      </c>
      <c r="D672" s="13" t="str">
        <f t="shared" si="21"/>
        <v>21011</v>
      </c>
      <c r="E672" s="13">
        <f>IF(ISNA(VLOOKUP(F672,'2020功能科目'!A:B,2,FALSE)),"",VLOOKUP(F672,'2020功能科目'!A:B,2,FALSE))</f>
        <v>2101199</v>
      </c>
      <c r="F672" s="12" t="s">
        <v>389</v>
      </c>
      <c r="G672" s="14">
        <v>90000</v>
      </c>
      <c r="H672" s="14">
        <v>90000</v>
      </c>
    </row>
    <row r="673" spans="1:8">
      <c r="A673" s="11">
        <v>255068</v>
      </c>
      <c r="B673" s="12" t="s">
        <v>213</v>
      </c>
      <c r="C673" s="13" t="str">
        <f t="shared" si="20"/>
        <v>221</v>
      </c>
      <c r="D673" s="13" t="str">
        <f t="shared" si="21"/>
        <v>22102</v>
      </c>
      <c r="E673" s="13">
        <f>IF(ISNA(VLOOKUP(F673,'2020功能科目'!A:B,2,FALSE)),"",VLOOKUP(F673,'2020功能科目'!A:B,2,FALSE))</f>
        <v>2210201</v>
      </c>
      <c r="F673" s="12" t="s">
        <v>390</v>
      </c>
      <c r="G673" s="14">
        <v>2355060</v>
      </c>
      <c r="H673" s="14">
        <v>1878395.52</v>
      </c>
    </row>
    <row r="674" spans="1:8">
      <c r="A674" s="11">
        <v>255068</v>
      </c>
      <c r="B674" s="12" t="s">
        <v>213</v>
      </c>
      <c r="C674" s="13" t="str">
        <f t="shared" si="20"/>
        <v>221</v>
      </c>
      <c r="D674" s="13" t="str">
        <f t="shared" si="21"/>
        <v>22102</v>
      </c>
      <c r="E674" s="13">
        <f>IF(ISNA(VLOOKUP(F674,'2020功能科目'!A:B,2,FALSE)),"",VLOOKUP(F674,'2020功能科目'!A:B,2,FALSE))</f>
        <v>2210202</v>
      </c>
      <c r="F674" s="12" t="s">
        <v>391</v>
      </c>
      <c r="G674" s="14">
        <v>138880</v>
      </c>
      <c r="H674" s="14">
        <v>138480</v>
      </c>
    </row>
    <row r="675" spans="1:8">
      <c r="A675" s="11">
        <v>255068</v>
      </c>
      <c r="B675" s="12" t="s">
        <v>213</v>
      </c>
      <c r="C675" s="13" t="str">
        <f t="shared" si="20"/>
        <v>221</v>
      </c>
      <c r="D675" s="13" t="str">
        <f t="shared" si="21"/>
        <v>22102</v>
      </c>
      <c r="E675" s="13">
        <f>IF(ISNA(VLOOKUP(F675,'2020功能科目'!A:B,2,FALSE)),"",VLOOKUP(F675,'2020功能科目'!A:B,2,FALSE))</f>
        <v>2210203</v>
      </c>
      <c r="F675" s="12" t="s">
        <v>392</v>
      </c>
      <c r="G675" s="14">
        <v>1945750</v>
      </c>
      <c r="H675" s="14">
        <v>1920744</v>
      </c>
    </row>
    <row r="676" spans="1:8">
      <c r="A676" s="11">
        <v>255070</v>
      </c>
      <c r="B676" s="12" t="s">
        <v>214</v>
      </c>
      <c r="C676" s="13" t="str">
        <f t="shared" si="20"/>
        <v>205</v>
      </c>
      <c r="D676" s="13" t="str">
        <f t="shared" si="21"/>
        <v>20502</v>
      </c>
      <c r="E676" s="13">
        <f>IF(ISNA(VLOOKUP(F676,'2020功能科目'!A:B,2,FALSE)),"",VLOOKUP(F676,'2020功能科目'!A:B,2,FALSE))</f>
        <v>2050202</v>
      </c>
      <c r="F676" s="12" t="s">
        <v>378</v>
      </c>
      <c r="G676" s="14">
        <v>24866986.949999999</v>
      </c>
      <c r="H676" s="14">
        <v>20894618.210000001</v>
      </c>
    </row>
    <row r="677" spans="1:8">
      <c r="A677" s="11">
        <v>255070</v>
      </c>
      <c r="B677" s="12" t="s">
        <v>214</v>
      </c>
      <c r="C677" s="13" t="str">
        <f t="shared" si="20"/>
        <v>205</v>
      </c>
      <c r="D677" s="13" t="str">
        <f t="shared" si="21"/>
        <v>20502</v>
      </c>
      <c r="E677" s="13">
        <f>IF(ISNA(VLOOKUP(F677,'2020功能科目'!A:B,2,FALSE)),"",VLOOKUP(F677,'2020功能科目'!A:B,2,FALSE))</f>
        <v>2050299</v>
      </c>
      <c r="F677" s="12" t="s">
        <v>380</v>
      </c>
      <c r="G677" s="14">
        <v>94600</v>
      </c>
      <c r="H677" s="14">
        <v>0</v>
      </c>
    </row>
    <row r="678" spans="1:8">
      <c r="A678" s="11">
        <v>255070</v>
      </c>
      <c r="B678" s="12" t="s">
        <v>214</v>
      </c>
      <c r="C678" s="13" t="str">
        <f t="shared" si="20"/>
        <v>205</v>
      </c>
      <c r="D678" s="13" t="str">
        <f t="shared" si="21"/>
        <v>20508</v>
      </c>
      <c r="E678" s="13">
        <f>IF(ISNA(VLOOKUP(F678,'2020功能科目'!A:B,2,FALSE)),"",VLOOKUP(F678,'2020功能科目'!A:B,2,FALSE))</f>
        <v>2050803</v>
      </c>
      <c r="F678" s="12" t="s">
        <v>381</v>
      </c>
      <c r="G678" s="14">
        <v>0</v>
      </c>
      <c r="H678" s="14">
        <v>62400</v>
      </c>
    </row>
    <row r="679" spans="1:8">
      <c r="A679" s="11">
        <v>255070</v>
      </c>
      <c r="B679" s="12" t="s">
        <v>214</v>
      </c>
      <c r="C679" s="13" t="str">
        <f t="shared" si="20"/>
        <v>205</v>
      </c>
      <c r="D679" s="13" t="str">
        <f t="shared" si="21"/>
        <v>20509</v>
      </c>
      <c r="E679" s="13">
        <f>IF(ISNA(VLOOKUP(F679,'2020功能科目'!A:B,2,FALSE)),"",VLOOKUP(F679,'2020功能科目'!A:B,2,FALSE))</f>
        <v>2050903</v>
      </c>
      <c r="F679" s="12" t="s">
        <v>382</v>
      </c>
      <c r="G679" s="14">
        <v>247897.48</v>
      </c>
      <c r="H679" s="14">
        <v>250000</v>
      </c>
    </row>
    <row r="680" spans="1:8">
      <c r="A680" s="11">
        <v>255070</v>
      </c>
      <c r="B680" s="12" t="s">
        <v>214</v>
      </c>
      <c r="C680" s="13" t="str">
        <f t="shared" si="20"/>
        <v>205</v>
      </c>
      <c r="D680" s="13" t="str">
        <f t="shared" si="21"/>
        <v>20509</v>
      </c>
      <c r="E680" s="13">
        <f>IF(ISNA(VLOOKUP(F680,'2020功能科目'!A:B,2,FALSE)),"",VLOOKUP(F680,'2020功能科目'!A:B,2,FALSE))</f>
        <v>2050904</v>
      </c>
      <c r="F680" s="12" t="s">
        <v>383</v>
      </c>
      <c r="G680" s="14">
        <v>65088.21</v>
      </c>
      <c r="H680" s="14">
        <v>65088.21</v>
      </c>
    </row>
    <row r="681" spans="1:8">
      <c r="A681" s="11">
        <v>255070</v>
      </c>
      <c r="B681" s="12" t="s">
        <v>214</v>
      </c>
      <c r="C681" s="13" t="str">
        <f t="shared" si="20"/>
        <v>208</v>
      </c>
      <c r="D681" s="13" t="str">
        <f t="shared" si="21"/>
        <v>20805</v>
      </c>
      <c r="E681" s="13">
        <f>IF(ISNA(VLOOKUP(F681,'2020功能科目'!A:B,2,FALSE)),"",VLOOKUP(F681,'2020功能科目'!A:B,2,FALSE))</f>
        <v>2080502</v>
      </c>
      <c r="F681" s="12" t="s">
        <v>384</v>
      </c>
      <c r="G681" s="14">
        <v>1566265.6</v>
      </c>
      <c r="H681" s="14">
        <v>1029997.6</v>
      </c>
    </row>
    <row r="682" spans="1:8">
      <c r="A682" s="11">
        <v>255070</v>
      </c>
      <c r="B682" s="12" t="s">
        <v>214</v>
      </c>
      <c r="C682" s="13" t="str">
        <f t="shared" si="20"/>
        <v>208</v>
      </c>
      <c r="D682" s="13" t="str">
        <f t="shared" si="21"/>
        <v>20805</v>
      </c>
      <c r="E682" s="13">
        <f>IF(ISNA(VLOOKUP(F682,'2020功能科目'!A:B,2,FALSE)),"",VLOOKUP(F682,'2020功能科目'!A:B,2,FALSE))</f>
        <v>2080505</v>
      </c>
      <c r="F682" s="12" t="s">
        <v>385</v>
      </c>
      <c r="G682" s="14">
        <v>1368195.66</v>
      </c>
      <c r="H682" s="14">
        <v>1829341.44</v>
      </c>
    </row>
    <row r="683" spans="1:8">
      <c r="A683" s="11">
        <v>255070</v>
      </c>
      <c r="B683" s="12" t="s">
        <v>214</v>
      </c>
      <c r="C683" s="13" t="str">
        <f t="shared" si="20"/>
        <v>208</v>
      </c>
      <c r="D683" s="13" t="str">
        <f t="shared" si="21"/>
        <v>20805</v>
      </c>
      <c r="E683" s="13">
        <f>IF(ISNA(VLOOKUP(F683,'2020功能科目'!A:B,2,FALSE)),"",VLOOKUP(F683,'2020功能科目'!A:B,2,FALSE))</f>
        <v>2080506</v>
      </c>
      <c r="F683" s="12" t="s">
        <v>386</v>
      </c>
      <c r="G683" s="14">
        <v>683248.36</v>
      </c>
      <c r="H683" s="14">
        <v>914670.72</v>
      </c>
    </row>
    <row r="684" spans="1:8">
      <c r="A684" s="11">
        <v>255070</v>
      </c>
      <c r="B684" s="12" t="s">
        <v>214</v>
      </c>
      <c r="C684" s="13" t="str">
        <f t="shared" si="20"/>
        <v>210</v>
      </c>
      <c r="D684" s="13" t="str">
        <f t="shared" si="21"/>
        <v>21011</v>
      </c>
      <c r="E684" s="13">
        <f>IF(ISNA(VLOOKUP(F684,'2020功能科目'!A:B,2,FALSE)),"",VLOOKUP(F684,'2020功能科目'!A:B,2,FALSE))</f>
        <v>2101102</v>
      </c>
      <c r="F684" s="12" t="s">
        <v>388</v>
      </c>
      <c r="G684" s="14">
        <v>1595703.18</v>
      </c>
      <c r="H684" s="14">
        <v>1486339.92</v>
      </c>
    </row>
    <row r="685" spans="1:8">
      <c r="A685" s="11">
        <v>255070</v>
      </c>
      <c r="B685" s="12" t="s">
        <v>214</v>
      </c>
      <c r="C685" s="13" t="str">
        <f t="shared" si="20"/>
        <v>210</v>
      </c>
      <c r="D685" s="13" t="str">
        <f t="shared" si="21"/>
        <v>21011</v>
      </c>
      <c r="E685" s="13">
        <f>IF(ISNA(VLOOKUP(F685,'2020功能科目'!A:B,2,FALSE)),"",VLOOKUP(F685,'2020功能科目'!A:B,2,FALSE))</f>
        <v>2101199</v>
      </c>
      <c r="F685" s="12" t="s">
        <v>389</v>
      </c>
      <c r="G685" s="14">
        <v>120000</v>
      </c>
      <c r="H685" s="14">
        <v>180000</v>
      </c>
    </row>
    <row r="686" spans="1:8">
      <c r="A686" s="11">
        <v>255070</v>
      </c>
      <c r="B686" s="12" t="s">
        <v>214</v>
      </c>
      <c r="C686" s="13" t="str">
        <f t="shared" si="20"/>
        <v>221</v>
      </c>
      <c r="D686" s="13" t="str">
        <f t="shared" si="21"/>
        <v>22102</v>
      </c>
      <c r="E686" s="13">
        <f>IF(ISNA(VLOOKUP(F686,'2020功能科目'!A:B,2,FALSE)),"",VLOOKUP(F686,'2020功能科目'!A:B,2,FALSE))</f>
        <v>2210201</v>
      </c>
      <c r="F686" s="12" t="s">
        <v>390</v>
      </c>
      <c r="G686" s="14">
        <v>1839816</v>
      </c>
      <c r="H686" s="14">
        <v>1840006.08</v>
      </c>
    </row>
    <row r="687" spans="1:8">
      <c r="A687" s="11">
        <v>255070</v>
      </c>
      <c r="B687" s="12" t="s">
        <v>214</v>
      </c>
      <c r="C687" s="13" t="str">
        <f t="shared" si="20"/>
        <v>221</v>
      </c>
      <c r="D687" s="13" t="str">
        <f t="shared" si="21"/>
        <v>22102</v>
      </c>
      <c r="E687" s="13">
        <f>IF(ISNA(VLOOKUP(F687,'2020功能科目'!A:B,2,FALSE)),"",VLOOKUP(F687,'2020功能科目'!A:B,2,FALSE))</f>
        <v>2210202</v>
      </c>
      <c r="F687" s="12" t="s">
        <v>391</v>
      </c>
      <c r="G687" s="14">
        <v>127120</v>
      </c>
      <c r="H687" s="14">
        <v>128760</v>
      </c>
    </row>
    <row r="688" spans="1:8">
      <c r="A688" s="11">
        <v>255070</v>
      </c>
      <c r="B688" s="12" t="s">
        <v>214</v>
      </c>
      <c r="C688" s="13" t="str">
        <f t="shared" si="20"/>
        <v>221</v>
      </c>
      <c r="D688" s="13" t="str">
        <f t="shared" si="21"/>
        <v>22102</v>
      </c>
      <c r="E688" s="13">
        <f>IF(ISNA(VLOOKUP(F688,'2020功能科目'!A:B,2,FALSE)),"",VLOOKUP(F688,'2020功能科目'!A:B,2,FALSE))</f>
        <v>2210203</v>
      </c>
      <c r="F688" s="12" t="s">
        <v>392</v>
      </c>
      <c r="G688" s="14">
        <v>1760942</v>
      </c>
      <c r="H688" s="14">
        <v>1763856</v>
      </c>
    </row>
    <row r="689" spans="1:8">
      <c r="A689" s="11">
        <v>255072</v>
      </c>
      <c r="B689" s="12" t="s">
        <v>215</v>
      </c>
      <c r="C689" s="13" t="str">
        <f t="shared" si="20"/>
        <v>205</v>
      </c>
      <c r="D689" s="13" t="str">
        <f t="shared" si="21"/>
        <v>20502</v>
      </c>
      <c r="E689" s="13">
        <f>IF(ISNA(VLOOKUP(F689,'2020功能科目'!A:B,2,FALSE)),"",VLOOKUP(F689,'2020功能科目'!A:B,2,FALSE))</f>
        <v>2050202</v>
      </c>
      <c r="F689" s="12" t="s">
        <v>378</v>
      </c>
      <c r="G689" s="14">
        <v>47768217.350000001</v>
      </c>
      <c r="H689" s="14">
        <v>39470377.200000003</v>
      </c>
    </row>
    <row r="690" spans="1:8">
      <c r="A690" s="11">
        <v>255072</v>
      </c>
      <c r="B690" s="12" t="s">
        <v>215</v>
      </c>
      <c r="C690" s="13" t="str">
        <f t="shared" si="20"/>
        <v>205</v>
      </c>
      <c r="D690" s="13" t="str">
        <f t="shared" si="21"/>
        <v>20502</v>
      </c>
      <c r="E690" s="13">
        <f>IF(ISNA(VLOOKUP(F690,'2020功能科目'!A:B,2,FALSE)),"",VLOOKUP(F690,'2020功能科目'!A:B,2,FALSE))</f>
        <v>2050299</v>
      </c>
      <c r="F690" s="12" t="s">
        <v>380</v>
      </c>
      <c r="G690" s="14">
        <v>230837.91</v>
      </c>
      <c r="H690" s="14">
        <v>296976.40999999997</v>
      </c>
    </row>
    <row r="691" spans="1:8">
      <c r="A691" s="11">
        <v>255072</v>
      </c>
      <c r="B691" s="12" t="s">
        <v>215</v>
      </c>
      <c r="C691" s="13" t="str">
        <f t="shared" si="20"/>
        <v>205</v>
      </c>
      <c r="D691" s="13" t="str">
        <f t="shared" si="21"/>
        <v>20508</v>
      </c>
      <c r="E691" s="13">
        <f>IF(ISNA(VLOOKUP(F691,'2020功能科目'!A:B,2,FALSE)),"",VLOOKUP(F691,'2020功能科目'!A:B,2,FALSE))</f>
        <v>2050803</v>
      </c>
      <c r="F691" s="12" t="s">
        <v>381</v>
      </c>
      <c r="G691" s="14">
        <v>0</v>
      </c>
      <c r="H691" s="14">
        <v>116000</v>
      </c>
    </row>
    <row r="692" spans="1:8">
      <c r="A692" s="11">
        <v>255072</v>
      </c>
      <c r="B692" s="12" t="s">
        <v>215</v>
      </c>
      <c r="C692" s="13" t="str">
        <f t="shared" si="20"/>
        <v>205</v>
      </c>
      <c r="D692" s="13" t="str">
        <f t="shared" si="21"/>
        <v>20509</v>
      </c>
      <c r="E692" s="13">
        <f>IF(ISNA(VLOOKUP(F692,'2020功能科目'!A:B,2,FALSE)),"",VLOOKUP(F692,'2020功能科目'!A:B,2,FALSE))</f>
        <v>2050903</v>
      </c>
      <c r="F692" s="12" t="s">
        <v>382</v>
      </c>
      <c r="G692" s="14">
        <v>245878.29</v>
      </c>
      <c r="H692" s="14">
        <v>250000</v>
      </c>
    </row>
    <row r="693" spans="1:8">
      <c r="A693" s="11">
        <v>255072</v>
      </c>
      <c r="B693" s="12" t="s">
        <v>215</v>
      </c>
      <c r="C693" s="13" t="str">
        <f t="shared" si="20"/>
        <v>205</v>
      </c>
      <c r="D693" s="13" t="str">
        <f t="shared" si="21"/>
        <v>20509</v>
      </c>
      <c r="E693" s="13">
        <f>IF(ISNA(VLOOKUP(F693,'2020功能科目'!A:B,2,FALSE)),"",VLOOKUP(F693,'2020功能科目'!A:B,2,FALSE))</f>
        <v>2050904</v>
      </c>
      <c r="F693" s="12" t="s">
        <v>383</v>
      </c>
      <c r="G693" s="14">
        <v>206568</v>
      </c>
      <c r="H693" s="14">
        <v>254568</v>
      </c>
    </row>
    <row r="694" spans="1:8">
      <c r="A694" s="11">
        <v>255072</v>
      </c>
      <c r="B694" s="12" t="s">
        <v>215</v>
      </c>
      <c r="C694" s="13" t="str">
        <f t="shared" si="20"/>
        <v>208</v>
      </c>
      <c r="D694" s="13" t="str">
        <f t="shared" si="21"/>
        <v>20805</v>
      </c>
      <c r="E694" s="13">
        <f>IF(ISNA(VLOOKUP(F694,'2020功能科目'!A:B,2,FALSE)),"",VLOOKUP(F694,'2020功能科目'!A:B,2,FALSE))</f>
        <v>2080502</v>
      </c>
      <c r="F694" s="12" t="s">
        <v>384</v>
      </c>
      <c r="G694" s="14">
        <v>3368958.53</v>
      </c>
      <c r="H694" s="14">
        <v>2593112.5499999998</v>
      </c>
    </row>
    <row r="695" spans="1:8">
      <c r="A695" s="11">
        <v>255072</v>
      </c>
      <c r="B695" s="12" t="s">
        <v>215</v>
      </c>
      <c r="C695" s="13" t="str">
        <f t="shared" si="20"/>
        <v>208</v>
      </c>
      <c r="D695" s="13" t="str">
        <f t="shared" si="21"/>
        <v>20805</v>
      </c>
      <c r="E695" s="13">
        <f>IF(ISNA(VLOOKUP(F695,'2020功能科目'!A:B,2,FALSE)),"",VLOOKUP(F695,'2020功能科目'!A:B,2,FALSE))</f>
        <v>2080505</v>
      </c>
      <c r="F695" s="12" t="s">
        <v>385</v>
      </c>
      <c r="G695" s="14">
        <v>3571952.64</v>
      </c>
      <c r="H695" s="14">
        <v>3503375.96</v>
      </c>
    </row>
    <row r="696" spans="1:8">
      <c r="A696" s="11">
        <v>255072</v>
      </c>
      <c r="B696" s="12" t="s">
        <v>215</v>
      </c>
      <c r="C696" s="13" t="str">
        <f t="shared" si="20"/>
        <v>208</v>
      </c>
      <c r="D696" s="13" t="str">
        <f t="shared" si="21"/>
        <v>20805</v>
      </c>
      <c r="E696" s="13">
        <f>IF(ISNA(VLOOKUP(F696,'2020功能科目'!A:B,2,FALSE)),"",VLOOKUP(F696,'2020功能科目'!A:B,2,FALSE))</f>
        <v>2080506</v>
      </c>
      <c r="F696" s="12" t="s">
        <v>386</v>
      </c>
      <c r="G696" s="14">
        <v>1786382.72</v>
      </c>
      <c r="H696" s="14">
        <v>1751687.98</v>
      </c>
    </row>
    <row r="697" spans="1:8">
      <c r="A697" s="11">
        <v>255072</v>
      </c>
      <c r="B697" s="12" t="s">
        <v>215</v>
      </c>
      <c r="C697" s="13" t="str">
        <f t="shared" si="20"/>
        <v>210</v>
      </c>
      <c r="D697" s="13" t="str">
        <f t="shared" si="21"/>
        <v>21011</v>
      </c>
      <c r="E697" s="13">
        <f>IF(ISNA(VLOOKUP(F697,'2020功能科目'!A:B,2,FALSE)),"",VLOOKUP(F697,'2020功能科目'!A:B,2,FALSE))</f>
        <v>2101102</v>
      </c>
      <c r="F697" s="12" t="s">
        <v>388</v>
      </c>
      <c r="G697" s="14">
        <v>3452303.76</v>
      </c>
      <c r="H697" s="14">
        <v>2846492.97</v>
      </c>
    </row>
    <row r="698" spans="1:8">
      <c r="A698" s="11">
        <v>255072</v>
      </c>
      <c r="B698" s="12" t="s">
        <v>215</v>
      </c>
      <c r="C698" s="13" t="str">
        <f t="shared" si="20"/>
        <v>210</v>
      </c>
      <c r="D698" s="13" t="str">
        <f t="shared" si="21"/>
        <v>21011</v>
      </c>
      <c r="E698" s="13">
        <f>IF(ISNA(VLOOKUP(F698,'2020功能科目'!A:B,2,FALSE)),"",VLOOKUP(F698,'2020功能科目'!A:B,2,FALSE))</f>
        <v>2101199</v>
      </c>
      <c r="F698" s="12" t="s">
        <v>389</v>
      </c>
      <c r="G698" s="14">
        <v>360000</v>
      </c>
      <c r="H698" s="14">
        <v>360000</v>
      </c>
    </row>
    <row r="699" spans="1:8">
      <c r="A699" s="11">
        <v>255072</v>
      </c>
      <c r="B699" s="12" t="s">
        <v>215</v>
      </c>
      <c r="C699" s="13" t="str">
        <f t="shared" si="20"/>
        <v>221</v>
      </c>
      <c r="D699" s="13" t="str">
        <f t="shared" si="21"/>
        <v>22102</v>
      </c>
      <c r="E699" s="13">
        <f>IF(ISNA(VLOOKUP(F699,'2020功能科目'!A:B,2,FALSE)),"",VLOOKUP(F699,'2020功能科目'!A:B,2,FALSE))</f>
        <v>2210201</v>
      </c>
      <c r="F699" s="12" t="s">
        <v>390</v>
      </c>
      <c r="G699" s="14">
        <v>4137266</v>
      </c>
      <c r="H699" s="14">
        <v>3497531.97</v>
      </c>
    </row>
    <row r="700" spans="1:8">
      <c r="A700" s="11">
        <v>255072</v>
      </c>
      <c r="B700" s="12" t="s">
        <v>215</v>
      </c>
      <c r="C700" s="13" t="str">
        <f t="shared" si="20"/>
        <v>221</v>
      </c>
      <c r="D700" s="13" t="str">
        <f t="shared" si="21"/>
        <v>22102</v>
      </c>
      <c r="E700" s="13">
        <f>IF(ISNA(VLOOKUP(F700,'2020功能科目'!A:B,2,FALSE)),"",VLOOKUP(F700,'2020功能科目'!A:B,2,FALSE))</f>
        <v>2210202</v>
      </c>
      <c r="F700" s="12" t="s">
        <v>391</v>
      </c>
      <c r="G700" s="14">
        <v>174920</v>
      </c>
      <c r="H700" s="14">
        <v>178680</v>
      </c>
    </row>
    <row r="701" spans="1:8">
      <c r="A701" s="11">
        <v>255072</v>
      </c>
      <c r="B701" s="12" t="s">
        <v>215</v>
      </c>
      <c r="C701" s="13" t="str">
        <f t="shared" si="20"/>
        <v>221</v>
      </c>
      <c r="D701" s="13" t="str">
        <f t="shared" si="21"/>
        <v>22102</v>
      </c>
      <c r="E701" s="13">
        <f>IF(ISNA(VLOOKUP(F701,'2020功能科目'!A:B,2,FALSE)),"",VLOOKUP(F701,'2020功能科目'!A:B,2,FALSE))</f>
        <v>2210203</v>
      </c>
      <c r="F701" s="12" t="s">
        <v>392</v>
      </c>
      <c r="G701" s="14">
        <v>3287264</v>
      </c>
      <c r="H701" s="14">
        <v>3130500</v>
      </c>
    </row>
    <row r="702" spans="1:8">
      <c r="A702" s="11">
        <v>255073</v>
      </c>
      <c r="B702" s="12" t="s">
        <v>216</v>
      </c>
      <c r="C702" s="13" t="str">
        <f t="shared" si="20"/>
        <v>205</v>
      </c>
      <c r="D702" s="13" t="str">
        <f t="shared" si="21"/>
        <v>20502</v>
      </c>
      <c r="E702" s="13">
        <f>IF(ISNA(VLOOKUP(F702,'2020功能科目'!A:B,2,FALSE)),"",VLOOKUP(F702,'2020功能科目'!A:B,2,FALSE))</f>
        <v>2050202</v>
      </c>
      <c r="F702" s="12" t="s">
        <v>378</v>
      </c>
      <c r="G702" s="14">
        <v>18570087.850000001</v>
      </c>
      <c r="H702" s="14">
        <v>13742374.869999999</v>
      </c>
    </row>
    <row r="703" spans="1:8">
      <c r="A703" s="11">
        <v>255073</v>
      </c>
      <c r="B703" s="12" t="s">
        <v>216</v>
      </c>
      <c r="C703" s="13" t="str">
        <f t="shared" si="20"/>
        <v>205</v>
      </c>
      <c r="D703" s="13" t="str">
        <f t="shared" si="21"/>
        <v>20502</v>
      </c>
      <c r="E703" s="13">
        <f>IF(ISNA(VLOOKUP(F703,'2020功能科目'!A:B,2,FALSE)),"",VLOOKUP(F703,'2020功能科目'!A:B,2,FALSE))</f>
        <v>2050299</v>
      </c>
      <c r="F703" s="12" t="s">
        <v>380</v>
      </c>
      <c r="G703" s="14">
        <v>71679.460000000006</v>
      </c>
      <c r="H703" s="14">
        <v>115290.02</v>
      </c>
    </row>
    <row r="704" spans="1:8">
      <c r="A704" s="11">
        <v>255073</v>
      </c>
      <c r="B704" s="12" t="s">
        <v>216</v>
      </c>
      <c r="C704" s="13" t="str">
        <f t="shared" si="20"/>
        <v>205</v>
      </c>
      <c r="D704" s="13" t="str">
        <f t="shared" si="21"/>
        <v>20508</v>
      </c>
      <c r="E704" s="13">
        <f>IF(ISNA(VLOOKUP(F704,'2020功能科目'!A:B,2,FALSE)),"",VLOOKUP(F704,'2020功能科目'!A:B,2,FALSE))</f>
        <v>2050803</v>
      </c>
      <c r="F704" s="12" t="s">
        <v>381</v>
      </c>
      <c r="G704" s="14">
        <v>0</v>
      </c>
      <c r="H704" s="14">
        <v>42400</v>
      </c>
    </row>
    <row r="705" spans="1:8">
      <c r="A705" s="11">
        <v>255073</v>
      </c>
      <c r="B705" s="12" t="s">
        <v>216</v>
      </c>
      <c r="C705" s="13" t="str">
        <f t="shared" si="20"/>
        <v>205</v>
      </c>
      <c r="D705" s="13" t="str">
        <f t="shared" si="21"/>
        <v>20509</v>
      </c>
      <c r="E705" s="13">
        <f>IF(ISNA(VLOOKUP(F705,'2020功能科目'!A:B,2,FALSE)),"",VLOOKUP(F705,'2020功能科目'!A:B,2,FALSE))</f>
        <v>2050904</v>
      </c>
      <c r="F705" s="12" t="s">
        <v>383</v>
      </c>
      <c r="G705" s="14">
        <v>741276</v>
      </c>
      <c r="H705" s="14">
        <v>741276</v>
      </c>
    </row>
    <row r="706" spans="1:8">
      <c r="A706" s="11">
        <v>255073</v>
      </c>
      <c r="B706" s="12" t="s">
        <v>216</v>
      </c>
      <c r="C706" s="13" t="str">
        <f t="shared" si="20"/>
        <v>208</v>
      </c>
      <c r="D706" s="13" t="str">
        <f t="shared" si="21"/>
        <v>20805</v>
      </c>
      <c r="E706" s="13">
        <f>IF(ISNA(VLOOKUP(F706,'2020功能科目'!A:B,2,FALSE)),"",VLOOKUP(F706,'2020功能科目'!A:B,2,FALSE))</f>
        <v>2080502</v>
      </c>
      <c r="F706" s="12" t="s">
        <v>384</v>
      </c>
      <c r="G706" s="14">
        <v>808724.6</v>
      </c>
      <c r="H706" s="14">
        <v>503486</v>
      </c>
    </row>
    <row r="707" spans="1:8">
      <c r="A707" s="11">
        <v>255073</v>
      </c>
      <c r="B707" s="12" t="s">
        <v>216</v>
      </c>
      <c r="C707" s="13" t="str">
        <f t="shared" ref="C707:C770" si="22">LEFT(D707,3)</f>
        <v>208</v>
      </c>
      <c r="D707" s="13" t="str">
        <f t="shared" ref="D707:D770" si="23">LEFT(E707,5)</f>
        <v>20805</v>
      </c>
      <c r="E707" s="13">
        <f>IF(ISNA(VLOOKUP(F707,'2020功能科目'!A:B,2,FALSE)),"",VLOOKUP(F707,'2020功能科目'!A:B,2,FALSE))</f>
        <v>2080505</v>
      </c>
      <c r="F707" s="12" t="s">
        <v>385</v>
      </c>
      <c r="G707" s="14">
        <v>1175634.07</v>
      </c>
      <c r="H707" s="14">
        <v>1151721.28</v>
      </c>
    </row>
    <row r="708" spans="1:8">
      <c r="A708" s="11">
        <v>255073</v>
      </c>
      <c r="B708" s="12" t="s">
        <v>216</v>
      </c>
      <c r="C708" s="13" t="str">
        <f t="shared" si="22"/>
        <v>208</v>
      </c>
      <c r="D708" s="13" t="str">
        <f t="shared" si="23"/>
        <v>20805</v>
      </c>
      <c r="E708" s="13">
        <f>IF(ISNA(VLOOKUP(F708,'2020功能科目'!A:B,2,FALSE)),"",VLOOKUP(F708,'2020功能科目'!A:B,2,FALSE))</f>
        <v>2080506</v>
      </c>
      <c r="F708" s="12" t="s">
        <v>386</v>
      </c>
      <c r="G708" s="14">
        <v>587789.19999999995</v>
      </c>
      <c r="H708" s="14">
        <v>575860.64</v>
      </c>
    </row>
    <row r="709" spans="1:8">
      <c r="A709" s="11">
        <v>255073</v>
      </c>
      <c r="B709" s="12" t="s">
        <v>216</v>
      </c>
      <c r="C709" s="13" t="str">
        <f t="shared" si="22"/>
        <v>210</v>
      </c>
      <c r="D709" s="13" t="str">
        <f t="shared" si="23"/>
        <v>21011</v>
      </c>
      <c r="E709" s="13">
        <f>IF(ISNA(VLOOKUP(F709,'2020功能科目'!A:B,2,FALSE)),"",VLOOKUP(F709,'2020功能科目'!A:B,2,FALSE))</f>
        <v>2101102</v>
      </c>
      <c r="F709" s="12" t="s">
        <v>388</v>
      </c>
      <c r="G709" s="14">
        <v>1173030.74</v>
      </c>
      <c r="H709" s="14">
        <v>935773.54</v>
      </c>
    </row>
    <row r="710" spans="1:8">
      <c r="A710" s="11">
        <v>255073</v>
      </c>
      <c r="B710" s="12" t="s">
        <v>216</v>
      </c>
      <c r="C710" s="13" t="str">
        <f t="shared" si="22"/>
        <v>221</v>
      </c>
      <c r="D710" s="13" t="str">
        <f t="shared" si="23"/>
        <v>22102</v>
      </c>
      <c r="E710" s="13">
        <f>IF(ISNA(VLOOKUP(F710,'2020功能科目'!A:B,2,FALSE)),"",VLOOKUP(F710,'2020功能科目'!A:B,2,FALSE))</f>
        <v>2210201</v>
      </c>
      <c r="F710" s="12" t="s">
        <v>390</v>
      </c>
      <c r="G710" s="14">
        <v>1522981</v>
      </c>
      <c r="H710" s="14">
        <v>1181790.96</v>
      </c>
    </row>
    <row r="711" spans="1:8">
      <c r="A711" s="11">
        <v>255073</v>
      </c>
      <c r="B711" s="12" t="s">
        <v>216</v>
      </c>
      <c r="C711" s="13" t="str">
        <f t="shared" si="22"/>
        <v>221</v>
      </c>
      <c r="D711" s="13" t="str">
        <f t="shared" si="23"/>
        <v>22102</v>
      </c>
      <c r="E711" s="13">
        <f>IF(ISNA(VLOOKUP(F711,'2020功能科目'!A:B,2,FALSE)),"",VLOOKUP(F711,'2020功能科目'!A:B,2,FALSE))</f>
        <v>2210202</v>
      </c>
      <c r="F711" s="12" t="s">
        <v>391</v>
      </c>
      <c r="G711" s="14">
        <v>93440</v>
      </c>
      <c r="H711" s="14">
        <v>94680</v>
      </c>
    </row>
    <row r="712" spans="1:8">
      <c r="A712" s="11">
        <v>255073</v>
      </c>
      <c r="B712" s="12" t="s">
        <v>216</v>
      </c>
      <c r="C712" s="13" t="str">
        <f t="shared" si="22"/>
        <v>221</v>
      </c>
      <c r="D712" s="13" t="str">
        <f t="shared" si="23"/>
        <v>22102</v>
      </c>
      <c r="E712" s="13">
        <f>IF(ISNA(VLOOKUP(F712,'2020功能科目'!A:B,2,FALSE)),"",VLOOKUP(F712,'2020功能科目'!A:B,2,FALSE))</f>
        <v>2210203</v>
      </c>
      <c r="F712" s="12" t="s">
        <v>392</v>
      </c>
      <c r="G712" s="14">
        <v>1218350</v>
      </c>
      <c r="H712" s="14">
        <v>1161552</v>
      </c>
    </row>
    <row r="713" spans="1:8">
      <c r="A713" s="11">
        <v>255074</v>
      </c>
      <c r="B713" s="12" t="s">
        <v>217</v>
      </c>
      <c r="C713" s="13" t="str">
        <f t="shared" si="22"/>
        <v>205</v>
      </c>
      <c r="D713" s="13" t="str">
        <f t="shared" si="23"/>
        <v>20502</v>
      </c>
      <c r="E713" s="13">
        <f>IF(ISNA(VLOOKUP(F713,'2020功能科目'!A:B,2,FALSE)),"",VLOOKUP(F713,'2020功能科目'!A:B,2,FALSE))</f>
        <v>2050202</v>
      </c>
      <c r="F713" s="12" t="s">
        <v>378</v>
      </c>
      <c r="G713" s="14">
        <v>25692097.649999999</v>
      </c>
      <c r="H713" s="14">
        <v>17810430.899999999</v>
      </c>
    </row>
    <row r="714" spans="1:8">
      <c r="A714" s="11">
        <v>255074</v>
      </c>
      <c r="B714" s="12" t="s">
        <v>217</v>
      </c>
      <c r="C714" s="13" t="str">
        <f t="shared" si="22"/>
        <v>205</v>
      </c>
      <c r="D714" s="13" t="str">
        <f t="shared" si="23"/>
        <v>20502</v>
      </c>
      <c r="E714" s="13">
        <f>IF(ISNA(VLOOKUP(F714,'2020功能科目'!A:B,2,FALSE)),"",VLOOKUP(F714,'2020功能科目'!A:B,2,FALSE))</f>
        <v>2050299</v>
      </c>
      <c r="F714" s="12" t="s">
        <v>380</v>
      </c>
      <c r="G714" s="14">
        <v>123907.93</v>
      </c>
      <c r="H714" s="14">
        <v>165862.81</v>
      </c>
    </row>
    <row r="715" spans="1:8">
      <c r="A715" s="11">
        <v>255074</v>
      </c>
      <c r="B715" s="12" t="s">
        <v>217</v>
      </c>
      <c r="C715" s="13" t="str">
        <f t="shared" si="22"/>
        <v>205</v>
      </c>
      <c r="D715" s="13" t="str">
        <f t="shared" si="23"/>
        <v>20508</v>
      </c>
      <c r="E715" s="13">
        <f>IF(ISNA(VLOOKUP(F715,'2020功能科目'!A:B,2,FALSE)),"",VLOOKUP(F715,'2020功能科目'!A:B,2,FALSE))</f>
        <v>2050803</v>
      </c>
      <c r="F715" s="12" t="s">
        <v>381</v>
      </c>
      <c r="G715" s="14">
        <v>0</v>
      </c>
      <c r="H715" s="14">
        <v>56000</v>
      </c>
    </row>
    <row r="716" spans="1:8">
      <c r="A716" s="11">
        <v>255074</v>
      </c>
      <c r="B716" s="12" t="s">
        <v>217</v>
      </c>
      <c r="C716" s="13" t="str">
        <f t="shared" si="22"/>
        <v>205</v>
      </c>
      <c r="D716" s="13" t="str">
        <f t="shared" si="23"/>
        <v>20509</v>
      </c>
      <c r="E716" s="13">
        <f>IF(ISNA(VLOOKUP(F716,'2020功能科目'!A:B,2,FALSE)),"",VLOOKUP(F716,'2020功能科目'!A:B,2,FALSE))</f>
        <v>2050903</v>
      </c>
      <c r="F716" s="12" t="s">
        <v>382</v>
      </c>
      <c r="G716" s="14">
        <v>0</v>
      </c>
      <c r="H716" s="14">
        <v>100000</v>
      </c>
    </row>
    <row r="717" spans="1:8">
      <c r="A717" s="11">
        <v>255074</v>
      </c>
      <c r="B717" s="12" t="s">
        <v>217</v>
      </c>
      <c r="C717" s="13" t="str">
        <f t="shared" si="22"/>
        <v>205</v>
      </c>
      <c r="D717" s="13" t="str">
        <f t="shared" si="23"/>
        <v>20509</v>
      </c>
      <c r="E717" s="13">
        <f>IF(ISNA(VLOOKUP(F717,'2020功能科目'!A:B,2,FALSE)),"",VLOOKUP(F717,'2020功能科目'!A:B,2,FALSE))</f>
        <v>2050904</v>
      </c>
      <c r="F717" s="12" t="s">
        <v>383</v>
      </c>
      <c r="G717" s="14">
        <v>408200</v>
      </c>
      <c r="H717" s="14">
        <v>408200</v>
      </c>
    </row>
    <row r="718" spans="1:8">
      <c r="A718" s="11">
        <v>255074</v>
      </c>
      <c r="B718" s="12" t="s">
        <v>217</v>
      </c>
      <c r="C718" s="13" t="str">
        <f t="shared" si="22"/>
        <v>208</v>
      </c>
      <c r="D718" s="13" t="str">
        <f t="shared" si="23"/>
        <v>20805</v>
      </c>
      <c r="E718" s="13">
        <f>IF(ISNA(VLOOKUP(F718,'2020功能科目'!A:B,2,FALSE)),"",VLOOKUP(F718,'2020功能科目'!A:B,2,FALSE))</f>
        <v>2080502</v>
      </c>
      <c r="F718" s="12" t="s">
        <v>384</v>
      </c>
      <c r="G718" s="14">
        <v>957672.08</v>
      </c>
      <c r="H718" s="14">
        <v>812924.5</v>
      </c>
    </row>
    <row r="719" spans="1:8">
      <c r="A719" s="11">
        <v>255074</v>
      </c>
      <c r="B719" s="12" t="s">
        <v>217</v>
      </c>
      <c r="C719" s="13" t="str">
        <f t="shared" si="22"/>
        <v>208</v>
      </c>
      <c r="D719" s="13" t="str">
        <f t="shared" si="23"/>
        <v>20805</v>
      </c>
      <c r="E719" s="13">
        <f>IF(ISNA(VLOOKUP(F719,'2020功能科目'!A:B,2,FALSE)),"",VLOOKUP(F719,'2020功能科目'!A:B,2,FALSE))</f>
        <v>2080505</v>
      </c>
      <c r="F719" s="12" t="s">
        <v>385</v>
      </c>
      <c r="G719" s="14">
        <v>1652950.08</v>
      </c>
      <c r="H719" s="14">
        <v>1518813.76</v>
      </c>
    </row>
    <row r="720" spans="1:8">
      <c r="A720" s="11">
        <v>255074</v>
      </c>
      <c r="B720" s="12" t="s">
        <v>217</v>
      </c>
      <c r="C720" s="13" t="str">
        <f t="shared" si="22"/>
        <v>208</v>
      </c>
      <c r="D720" s="13" t="str">
        <f t="shared" si="23"/>
        <v>20805</v>
      </c>
      <c r="E720" s="13">
        <f>IF(ISNA(VLOOKUP(F720,'2020功能科目'!A:B,2,FALSE)),"",VLOOKUP(F720,'2020功能科目'!A:B,2,FALSE))</f>
        <v>2080506</v>
      </c>
      <c r="F720" s="12" t="s">
        <v>386</v>
      </c>
      <c r="G720" s="14">
        <v>826475.04</v>
      </c>
      <c r="H720" s="14">
        <v>759406.88</v>
      </c>
    </row>
    <row r="721" spans="1:8">
      <c r="A721" s="11">
        <v>255074</v>
      </c>
      <c r="B721" s="12" t="s">
        <v>217</v>
      </c>
      <c r="C721" s="13" t="str">
        <f t="shared" si="22"/>
        <v>210</v>
      </c>
      <c r="D721" s="13" t="str">
        <f t="shared" si="23"/>
        <v>21011</v>
      </c>
      <c r="E721" s="13">
        <f>IF(ISNA(VLOOKUP(F721,'2020功能科目'!A:B,2,FALSE)),"",VLOOKUP(F721,'2020功能科目'!A:B,2,FALSE))</f>
        <v>2101102</v>
      </c>
      <c r="F721" s="12" t="s">
        <v>388</v>
      </c>
      <c r="G721" s="14">
        <v>1669978.73</v>
      </c>
      <c r="H721" s="14">
        <v>1234036.18</v>
      </c>
    </row>
    <row r="722" spans="1:8">
      <c r="A722" s="11">
        <v>255074</v>
      </c>
      <c r="B722" s="12" t="s">
        <v>217</v>
      </c>
      <c r="C722" s="13" t="str">
        <f t="shared" si="22"/>
        <v>210</v>
      </c>
      <c r="D722" s="13" t="str">
        <f t="shared" si="23"/>
        <v>21011</v>
      </c>
      <c r="E722" s="13">
        <f>IF(ISNA(VLOOKUP(F722,'2020功能科目'!A:B,2,FALSE)),"",VLOOKUP(F722,'2020功能科目'!A:B,2,FALSE))</f>
        <v>2101199</v>
      </c>
      <c r="F722" s="12" t="s">
        <v>389</v>
      </c>
      <c r="G722" s="14">
        <v>180000</v>
      </c>
      <c r="H722" s="14">
        <v>180000</v>
      </c>
    </row>
    <row r="723" spans="1:8">
      <c r="A723" s="11">
        <v>255074</v>
      </c>
      <c r="B723" s="12" t="s">
        <v>217</v>
      </c>
      <c r="C723" s="13" t="str">
        <f t="shared" si="22"/>
        <v>221</v>
      </c>
      <c r="D723" s="13" t="str">
        <f t="shared" si="23"/>
        <v>22102</v>
      </c>
      <c r="E723" s="13">
        <f>IF(ISNA(VLOOKUP(F723,'2020功能科目'!A:B,2,FALSE)),"",VLOOKUP(F723,'2020功能科目'!A:B,2,FALSE))</f>
        <v>2210201</v>
      </c>
      <c r="F723" s="12" t="s">
        <v>390</v>
      </c>
      <c r="G723" s="14">
        <v>2096811</v>
      </c>
      <c r="H723" s="14">
        <v>1559110.32</v>
      </c>
    </row>
    <row r="724" spans="1:8">
      <c r="A724" s="11">
        <v>255074</v>
      </c>
      <c r="B724" s="12" t="s">
        <v>217</v>
      </c>
      <c r="C724" s="13" t="str">
        <f t="shared" si="22"/>
        <v>221</v>
      </c>
      <c r="D724" s="13" t="str">
        <f t="shared" si="23"/>
        <v>22102</v>
      </c>
      <c r="E724" s="13">
        <f>IF(ISNA(VLOOKUP(F724,'2020功能科目'!A:B,2,FALSE)),"",VLOOKUP(F724,'2020功能科目'!A:B,2,FALSE))</f>
        <v>2210202</v>
      </c>
      <c r="F724" s="12" t="s">
        <v>391</v>
      </c>
      <c r="G724" s="14">
        <v>103080</v>
      </c>
      <c r="H724" s="14">
        <v>103080</v>
      </c>
    </row>
    <row r="725" spans="1:8">
      <c r="A725" s="11">
        <v>255074</v>
      </c>
      <c r="B725" s="12" t="s">
        <v>217</v>
      </c>
      <c r="C725" s="13" t="str">
        <f t="shared" si="22"/>
        <v>221</v>
      </c>
      <c r="D725" s="13" t="str">
        <f t="shared" si="23"/>
        <v>22102</v>
      </c>
      <c r="E725" s="13">
        <f>IF(ISNA(VLOOKUP(F725,'2020功能科目'!A:B,2,FALSE)),"",VLOOKUP(F725,'2020功能科目'!A:B,2,FALSE))</f>
        <v>2210203</v>
      </c>
      <c r="F725" s="12" t="s">
        <v>392</v>
      </c>
      <c r="G725" s="14">
        <v>1763590</v>
      </c>
      <c r="H725" s="14">
        <v>1648392</v>
      </c>
    </row>
    <row r="726" spans="1:8">
      <c r="A726" s="11">
        <v>255075</v>
      </c>
      <c r="B726" s="12" t="s">
        <v>218</v>
      </c>
      <c r="C726" s="13" t="str">
        <f t="shared" si="22"/>
        <v>205</v>
      </c>
      <c r="D726" s="13" t="str">
        <f t="shared" si="23"/>
        <v>20502</v>
      </c>
      <c r="E726" s="13">
        <f>IF(ISNA(VLOOKUP(F726,'2020功能科目'!A:B,2,FALSE)),"",VLOOKUP(F726,'2020功能科目'!A:B,2,FALSE))</f>
        <v>2050202</v>
      </c>
      <c r="F726" s="12" t="s">
        <v>378</v>
      </c>
      <c r="G726" s="14">
        <v>33055128.309999999</v>
      </c>
      <c r="H726" s="14">
        <v>24871780.690000001</v>
      </c>
    </row>
    <row r="727" spans="1:8">
      <c r="A727" s="11">
        <v>255075</v>
      </c>
      <c r="B727" s="12" t="s">
        <v>218</v>
      </c>
      <c r="C727" s="13" t="str">
        <f t="shared" si="22"/>
        <v>205</v>
      </c>
      <c r="D727" s="13" t="str">
        <f t="shared" si="23"/>
        <v>20502</v>
      </c>
      <c r="E727" s="13">
        <f>IF(ISNA(VLOOKUP(F727,'2020功能科目'!A:B,2,FALSE)),"",VLOOKUP(F727,'2020功能科目'!A:B,2,FALSE))</f>
        <v>2050299</v>
      </c>
      <c r="F727" s="12" t="s">
        <v>380</v>
      </c>
      <c r="G727" s="14">
        <v>184698.54</v>
      </c>
      <c r="H727" s="14">
        <v>593604.42000000004</v>
      </c>
    </row>
    <row r="728" spans="1:8">
      <c r="A728" s="11">
        <v>255075</v>
      </c>
      <c r="B728" s="12" t="s">
        <v>218</v>
      </c>
      <c r="C728" s="13" t="str">
        <f t="shared" si="22"/>
        <v>205</v>
      </c>
      <c r="D728" s="13" t="str">
        <f t="shared" si="23"/>
        <v>20508</v>
      </c>
      <c r="E728" s="13">
        <f>IF(ISNA(VLOOKUP(F728,'2020功能科目'!A:B,2,FALSE)),"",VLOOKUP(F728,'2020功能科目'!A:B,2,FALSE))</f>
        <v>2050803</v>
      </c>
      <c r="F728" s="12" t="s">
        <v>381</v>
      </c>
      <c r="G728" s="14">
        <v>0</v>
      </c>
      <c r="H728" s="14">
        <v>74400</v>
      </c>
    </row>
    <row r="729" spans="1:8">
      <c r="A729" s="11">
        <v>255075</v>
      </c>
      <c r="B729" s="12" t="s">
        <v>218</v>
      </c>
      <c r="C729" s="13" t="str">
        <f t="shared" si="22"/>
        <v>205</v>
      </c>
      <c r="D729" s="13" t="str">
        <f t="shared" si="23"/>
        <v>20509</v>
      </c>
      <c r="E729" s="13">
        <f>IF(ISNA(VLOOKUP(F729,'2020功能科目'!A:B,2,FALSE)),"",VLOOKUP(F729,'2020功能科目'!A:B,2,FALSE))</f>
        <v>2050903</v>
      </c>
      <c r="F729" s="12" t="s">
        <v>382</v>
      </c>
      <c r="G729" s="14">
        <v>847000</v>
      </c>
      <c r="H729" s="14">
        <v>1057000</v>
      </c>
    </row>
    <row r="730" spans="1:8">
      <c r="A730" s="11">
        <v>255075</v>
      </c>
      <c r="B730" s="12" t="s">
        <v>218</v>
      </c>
      <c r="C730" s="13" t="str">
        <f t="shared" si="22"/>
        <v>205</v>
      </c>
      <c r="D730" s="13" t="str">
        <f t="shared" si="23"/>
        <v>20509</v>
      </c>
      <c r="E730" s="13">
        <f>IF(ISNA(VLOOKUP(F730,'2020功能科目'!A:B,2,FALSE)),"",VLOOKUP(F730,'2020功能科目'!A:B,2,FALSE))</f>
        <v>2050904</v>
      </c>
      <c r="F730" s="12" t="s">
        <v>383</v>
      </c>
      <c r="G730" s="14">
        <v>1135736.21</v>
      </c>
      <c r="H730" s="14">
        <v>1135736.21</v>
      </c>
    </row>
    <row r="731" spans="1:8">
      <c r="A731" s="11">
        <v>255075</v>
      </c>
      <c r="B731" s="12" t="s">
        <v>218</v>
      </c>
      <c r="C731" s="13" t="str">
        <f t="shared" si="22"/>
        <v>208</v>
      </c>
      <c r="D731" s="13" t="str">
        <f t="shared" si="23"/>
        <v>20805</v>
      </c>
      <c r="E731" s="13">
        <f>IF(ISNA(VLOOKUP(F731,'2020功能科目'!A:B,2,FALSE)),"",VLOOKUP(F731,'2020功能科目'!A:B,2,FALSE))</f>
        <v>2080502</v>
      </c>
      <c r="F731" s="12" t="s">
        <v>384</v>
      </c>
      <c r="G731" s="14">
        <v>2572160.36</v>
      </c>
      <c r="H731" s="14">
        <v>1944648.7</v>
      </c>
    </row>
    <row r="732" spans="1:8">
      <c r="A732" s="11">
        <v>255075</v>
      </c>
      <c r="B732" s="12" t="s">
        <v>218</v>
      </c>
      <c r="C732" s="13" t="str">
        <f t="shared" si="22"/>
        <v>208</v>
      </c>
      <c r="D732" s="13" t="str">
        <f t="shared" si="23"/>
        <v>20805</v>
      </c>
      <c r="E732" s="13">
        <f>IF(ISNA(VLOOKUP(F732,'2020功能科目'!A:B,2,FALSE)),"",VLOOKUP(F732,'2020功能科目'!A:B,2,FALSE))</f>
        <v>2080505</v>
      </c>
      <c r="F732" s="12" t="s">
        <v>385</v>
      </c>
      <c r="G732" s="14">
        <v>2241309.7599999998</v>
      </c>
      <c r="H732" s="14">
        <v>2178903.04</v>
      </c>
    </row>
    <row r="733" spans="1:8">
      <c r="A733" s="11">
        <v>255075</v>
      </c>
      <c r="B733" s="12" t="s">
        <v>218</v>
      </c>
      <c r="C733" s="13" t="str">
        <f t="shared" si="22"/>
        <v>208</v>
      </c>
      <c r="D733" s="13" t="str">
        <f t="shared" si="23"/>
        <v>20805</v>
      </c>
      <c r="E733" s="13">
        <f>IF(ISNA(VLOOKUP(F733,'2020功能科目'!A:B,2,FALSE)),"",VLOOKUP(F733,'2020功能科目'!A:B,2,FALSE))</f>
        <v>2080506</v>
      </c>
      <c r="F733" s="12" t="s">
        <v>386</v>
      </c>
      <c r="G733" s="14">
        <v>1120665.8</v>
      </c>
      <c r="H733" s="14">
        <v>1089451.52</v>
      </c>
    </row>
    <row r="734" spans="1:8">
      <c r="A734" s="11">
        <v>255075</v>
      </c>
      <c r="B734" s="12" t="s">
        <v>218</v>
      </c>
      <c r="C734" s="13" t="str">
        <f t="shared" si="22"/>
        <v>210</v>
      </c>
      <c r="D734" s="13" t="str">
        <f t="shared" si="23"/>
        <v>21011</v>
      </c>
      <c r="E734" s="13">
        <f>IF(ISNA(VLOOKUP(F734,'2020功能科目'!A:B,2,FALSE)),"",VLOOKUP(F734,'2020功能科目'!A:B,2,FALSE))</f>
        <v>2101102</v>
      </c>
      <c r="F734" s="12" t="s">
        <v>388</v>
      </c>
      <c r="G734" s="14">
        <v>2286435.71</v>
      </c>
      <c r="H734" s="14">
        <v>1770358.72</v>
      </c>
    </row>
    <row r="735" spans="1:8">
      <c r="A735" s="11">
        <v>255075</v>
      </c>
      <c r="B735" s="12" t="s">
        <v>218</v>
      </c>
      <c r="C735" s="13" t="str">
        <f t="shared" si="22"/>
        <v>210</v>
      </c>
      <c r="D735" s="13" t="str">
        <f t="shared" si="23"/>
        <v>21011</v>
      </c>
      <c r="E735" s="13">
        <f>IF(ISNA(VLOOKUP(F735,'2020功能科目'!A:B,2,FALSE)),"",VLOOKUP(F735,'2020功能科目'!A:B,2,FALSE))</f>
        <v>2101199</v>
      </c>
      <c r="F735" s="12" t="s">
        <v>389</v>
      </c>
      <c r="G735" s="14">
        <v>90000</v>
      </c>
      <c r="H735" s="14">
        <v>90000</v>
      </c>
    </row>
    <row r="736" spans="1:8">
      <c r="A736" s="11">
        <v>255075</v>
      </c>
      <c r="B736" s="12" t="s">
        <v>218</v>
      </c>
      <c r="C736" s="13" t="str">
        <f t="shared" si="22"/>
        <v>221</v>
      </c>
      <c r="D736" s="13" t="str">
        <f t="shared" si="23"/>
        <v>22102</v>
      </c>
      <c r="E736" s="13">
        <f>IF(ISNA(VLOOKUP(F736,'2020功能科目'!A:B,2,FALSE)),"",VLOOKUP(F736,'2020功能科目'!A:B,2,FALSE))</f>
        <v>2210201</v>
      </c>
      <c r="F736" s="12" t="s">
        <v>390</v>
      </c>
      <c r="G736" s="14">
        <v>2631855</v>
      </c>
      <c r="H736" s="14">
        <v>2192177.2799999998</v>
      </c>
    </row>
    <row r="737" spans="1:8">
      <c r="A737" s="11">
        <v>255075</v>
      </c>
      <c r="B737" s="12" t="s">
        <v>218</v>
      </c>
      <c r="C737" s="13" t="str">
        <f t="shared" si="22"/>
        <v>221</v>
      </c>
      <c r="D737" s="13" t="str">
        <f t="shared" si="23"/>
        <v>22102</v>
      </c>
      <c r="E737" s="13">
        <f>IF(ISNA(VLOOKUP(F737,'2020功能科目'!A:B,2,FALSE)),"",VLOOKUP(F737,'2020功能科目'!A:B,2,FALSE))</f>
        <v>2210202</v>
      </c>
      <c r="F737" s="12" t="s">
        <v>391</v>
      </c>
      <c r="G737" s="14">
        <v>242400</v>
      </c>
      <c r="H737" s="14">
        <v>244920</v>
      </c>
    </row>
    <row r="738" spans="1:8">
      <c r="A738" s="11">
        <v>255075</v>
      </c>
      <c r="B738" s="12" t="s">
        <v>218</v>
      </c>
      <c r="C738" s="13" t="str">
        <f t="shared" si="22"/>
        <v>221</v>
      </c>
      <c r="D738" s="13" t="str">
        <f t="shared" si="23"/>
        <v>22102</v>
      </c>
      <c r="E738" s="13">
        <f>IF(ISNA(VLOOKUP(F738,'2020功能科目'!A:B,2,FALSE)),"",VLOOKUP(F738,'2020功能科目'!A:B,2,FALSE))</f>
        <v>2210203</v>
      </c>
      <c r="F738" s="12" t="s">
        <v>392</v>
      </c>
      <c r="G738" s="14">
        <v>2563620</v>
      </c>
      <c r="H738" s="14">
        <v>2255784</v>
      </c>
    </row>
    <row r="739" spans="1:8">
      <c r="A739" s="11">
        <v>255076</v>
      </c>
      <c r="B739" s="12" t="s">
        <v>219</v>
      </c>
      <c r="C739" s="13" t="str">
        <f t="shared" si="22"/>
        <v>205</v>
      </c>
      <c r="D739" s="13" t="str">
        <f t="shared" si="23"/>
        <v>20502</v>
      </c>
      <c r="E739" s="13">
        <f>IF(ISNA(VLOOKUP(F739,'2020功能科目'!A:B,2,FALSE)),"",VLOOKUP(F739,'2020功能科目'!A:B,2,FALSE))</f>
        <v>2050201</v>
      </c>
      <c r="F739" s="12" t="s">
        <v>377</v>
      </c>
      <c r="G739" s="14">
        <v>43206441.310000002</v>
      </c>
      <c r="H739" s="14">
        <v>36106641.82</v>
      </c>
    </row>
    <row r="740" spans="1:8">
      <c r="A740" s="11">
        <v>255076</v>
      </c>
      <c r="B740" s="12" t="s">
        <v>219</v>
      </c>
      <c r="C740" s="13" t="str">
        <f t="shared" si="22"/>
        <v>205</v>
      </c>
      <c r="D740" s="13" t="str">
        <f t="shared" si="23"/>
        <v>20508</v>
      </c>
      <c r="E740" s="13">
        <f>IF(ISNA(VLOOKUP(F740,'2020功能科目'!A:B,2,FALSE)),"",VLOOKUP(F740,'2020功能科目'!A:B,2,FALSE))</f>
        <v>2050803</v>
      </c>
      <c r="F740" s="12" t="s">
        <v>381</v>
      </c>
      <c r="G740" s="14">
        <v>7218</v>
      </c>
      <c r="H740" s="14">
        <v>117600</v>
      </c>
    </row>
    <row r="741" spans="1:8">
      <c r="A741" s="11">
        <v>255076</v>
      </c>
      <c r="B741" s="12" t="s">
        <v>219</v>
      </c>
      <c r="C741" s="13" t="str">
        <f t="shared" si="22"/>
        <v>205</v>
      </c>
      <c r="D741" s="13" t="str">
        <f t="shared" si="23"/>
        <v>20509</v>
      </c>
      <c r="E741" s="13">
        <f>IF(ISNA(VLOOKUP(F741,'2020功能科目'!A:B,2,FALSE)),"",VLOOKUP(F741,'2020功能科目'!A:B,2,FALSE))</f>
        <v>2050999</v>
      </c>
      <c r="F741" s="12" t="s">
        <v>397</v>
      </c>
      <c r="G741" s="14">
        <v>248771.82</v>
      </c>
      <c r="H741" s="14">
        <v>249180</v>
      </c>
    </row>
    <row r="742" spans="1:8">
      <c r="A742" s="11">
        <v>255076</v>
      </c>
      <c r="B742" s="12" t="s">
        <v>219</v>
      </c>
      <c r="C742" s="13" t="str">
        <f t="shared" si="22"/>
        <v>208</v>
      </c>
      <c r="D742" s="13" t="str">
        <f t="shared" si="23"/>
        <v>20805</v>
      </c>
      <c r="E742" s="13">
        <f>IF(ISNA(VLOOKUP(F742,'2020功能科目'!A:B,2,FALSE)),"",VLOOKUP(F742,'2020功能科目'!A:B,2,FALSE))</f>
        <v>2080502</v>
      </c>
      <c r="F742" s="12" t="s">
        <v>384</v>
      </c>
      <c r="G742" s="14">
        <v>2029495.6</v>
      </c>
      <c r="H742" s="14">
        <v>1327994.6000000001</v>
      </c>
    </row>
    <row r="743" spans="1:8">
      <c r="A743" s="11">
        <v>255076</v>
      </c>
      <c r="B743" s="12" t="s">
        <v>219</v>
      </c>
      <c r="C743" s="13" t="str">
        <f t="shared" si="22"/>
        <v>208</v>
      </c>
      <c r="D743" s="13" t="str">
        <f t="shared" si="23"/>
        <v>20805</v>
      </c>
      <c r="E743" s="13">
        <f>IF(ISNA(VLOOKUP(F743,'2020功能科目'!A:B,2,FALSE)),"",VLOOKUP(F743,'2020功能科目'!A:B,2,FALSE))</f>
        <v>2080505</v>
      </c>
      <c r="F743" s="12" t="s">
        <v>385</v>
      </c>
      <c r="G743" s="14">
        <v>3020198.64</v>
      </c>
      <c r="H743" s="14">
        <v>3173768.32</v>
      </c>
    </row>
    <row r="744" spans="1:8">
      <c r="A744" s="11">
        <v>255076</v>
      </c>
      <c r="B744" s="12" t="s">
        <v>219</v>
      </c>
      <c r="C744" s="13" t="str">
        <f t="shared" si="22"/>
        <v>208</v>
      </c>
      <c r="D744" s="13" t="str">
        <f t="shared" si="23"/>
        <v>20805</v>
      </c>
      <c r="E744" s="13">
        <f>IF(ISNA(VLOOKUP(F744,'2020功能科目'!A:B,2,FALSE)),"",VLOOKUP(F744,'2020功能科目'!A:B,2,FALSE))</f>
        <v>2080506</v>
      </c>
      <c r="F744" s="12" t="s">
        <v>386</v>
      </c>
      <c r="G744" s="14">
        <v>1510099.32</v>
      </c>
      <c r="H744" s="14">
        <v>1586884.16</v>
      </c>
    </row>
    <row r="745" spans="1:8">
      <c r="A745" s="11">
        <v>255076</v>
      </c>
      <c r="B745" s="12" t="s">
        <v>219</v>
      </c>
      <c r="C745" s="13" t="str">
        <f t="shared" si="22"/>
        <v>210</v>
      </c>
      <c r="D745" s="13" t="str">
        <f t="shared" si="23"/>
        <v>21011</v>
      </c>
      <c r="E745" s="13">
        <f>IF(ISNA(VLOOKUP(F745,'2020功能科目'!A:B,2,FALSE)),"",VLOOKUP(F745,'2020功能科目'!A:B,2,FALSE))</f>
        <v>2101102</v>
      </c>
      <c r="F745" s="12" t="s">
        <v>388</v>
      </c>
      <c r="G745" s="14">
        <v>2985216.61</v>
      </c>
      <c r="H745" s="14">
        <v>2578686.7599999998</v>
      </c>
    </row>
    <row r="746" spans="1:8">
      <c r="A746" s="11">
        <v>255076</v>
      </c>
      <c r="B746" s="12" t="s">
        <v>219</v>
      </c>
      <c r="C746" s="13" t="str">
        <f t="shared" si="22"/>
        <v>210</v>
      </c>
      <c r="D746" s="13" t="str">
        <f t="shared" si="23"/>
        <v>21011</v>
      </c>
      <c r="E746" s="13">
        <f>IF(ISNA(VLOOKUP(F746,'2020功能科目'!A:B,2,FALSE)),"",VLOOKUP(F746,'2020功能科目'!A:B,2,FALSE))</f>
        <v>2101199</v>
      </c>
      <c r="F746" s="12" t="s">
        <v>389</v>
      </c>
      <c r="G746" s="14">
        <v>90000</v>
      </c>
      <c r="H746" s="14">
        <v>90000</v>
      </c>
    </row>
    <row r="747" spans="1:8">
      <c r="A747" s="11">
        <v>255076</v>
      </c>
      <c r="B747" s="12" t="s">
        <v>219</v>
      </c>
      <c r="C747" s="13" t="str">
        <f t="shared" si="22"/>
        <v>221</v>
      </c>
      <c r="D747" s="13" t="str">
        <f t="shared" si="23"/>
        <v>22102</v>
      </c>
      <c r="E747" s="13">
        <f>IF(ISNA(VLOOKUP(F747,'2020功能科目'!A:B,2,FALSE)),"",VLOOKUP(F747,'2020功能科目'!A:B,2,FALSE))</f>
        <v>2210201</v>
      </c>
      <c r="F747" s="12" t="s">
        <v>390</v>
      </c>
      <c r="G747" s="14">
        <v>3561143</v>
      </c>
      <c r="H747" s="14">
        <v>3262326.24</v>
      </c>
    </row>
    <row r="748" spans="1:8">
      <c r="A748" s="11">
        <v>255076</v>
      </c>
      <c r="B748" s="12" t="s">
        <v>219</v>
      </c>
      <c r="C748" s="13" t="str">
        <f t="shared" si="22"/>
        <v>221</v>
      </c>
      <c r="D748" s="13" t="str">
        <f t="shared" si="23"/>
        <v>22102</v>
      </c>
      <c r="E748" s="13">
        <f>IF(ISNA(VLOOKUP(F748,'2020功能科目'!A:B,2,FALSE)),"",VLOOKUP(F748,'2020功能科目'!A:B,2,FALSE))</f>
        <v>2210202</v>
      </c>
      <c r="F748" s="12" t="s">
        <v>391</v>
      </c>
      <c r="G748" s="14">
        <v>233640</v>
      </c>
      <c r="H748" s="14">
        <v>236040</v>
      </c>
    </row>
    <row r="749" spans="1:8">
      <c r="A749" s="11">
        <v>255076</v>
      </c>
      <c r="B749" s="12" t="s">
        <v>219</v>
      </c>
      <c r="C749" s="13" t="str">
        <f t="shared" si="22"/>
        <v>221</v>
      </c>
      <c r="D749" s="13" t="str">
        <f t="shared" si="23"/>
        <v>22102</v>
      </c>
      <c r="E749" s="13">
        <f>IF(ISNA(VLOOKUP(F749,'2020功能科目'!A:B,2,FALSE)),"",VLOOKUP(F749,'2020功能科目'!A:B,2,FALSE))</f>
        <v>2210203</v>
      </c>
      <c r="F749" s="12" t="s">
        <v>392</v>
      </c>
      <c r="G749" s="14">
        <v>3187379</v>
      </c>
      <c r="H749" s="14">
        <v>3162444</v>
      </c>
    </row>
    <row r="750" spans="1:8">
      <c r="A750" s="11">
        <v>255077</v>
      </c>
      <c r="B750" s="12" t="s">
        <v>220</v>
      </c>
      <c r="C750" s="13" t="str">
        <f t="shared" si="22"/>
        <v>205</v>
      </c>
      <c r="D750" s="13" t="str">
        <f t="shared" si="23"/>
        <v>20502</v>
      </c>
      <c r="E750" s="13">
        <f>IF(ISNA(VLOOKUP(F750,'2020功能科目'!A:B,2,FALSE)),"",VLOOKUP(F750,'2020功能科目'!A:B,2,FALSE))</f>
        <v>2050201</v>
      </c>
      <c r="F750" s="12" t="s">
        <v>377</v>
      </c>
      <c r="G750" s="14">
        <v>20499284.079999998</v>
      </c>
      <c r="H750" s="14">
        <v>17743438.5</v>
      </c>
    </row>
    <row r="751" spans="1:8">
      <c r="A751" s="11">
        <v>255077</v>
      </c>
      <c r="B751" s="12" t="s">
        <v>220</v>
      </c>
      <c r="C751" s="13" t="str">
        <f t="shared" si="22"/>
        <v>205</v>
      </c>
      <c r="D751" s="13" t="str">
        <f t="shared" si="23"/>
        <v>20508</v>
      </c>
      <c r="E751" s="13">
        <f>IF(ISNA(VLOOKUP(F751,'2020功能科目'!A:B,2,FALSE)),"",VLOOKUP(F751,'2020功能科目'!A:B,2,FALSE))</f>
        <v>2050803</v>
      </c>
      <c r="F751" s="12" t="s">
        <v>381</v>
      </c>
      <c r="G751" s="14">
        <v>11726.86</v>
      </c>
      <c r="H751" s="14">
        <v>57600</v>
      </c>
    </row>
    <row r="752" spans="1:8">
      <c r="A752" s="11">
        <v>255077</v>
      </c>
      <c r="B752" s="12" t="s">
        <v>220</v>
      </c>
      <c r="C752" s="13" t="str">
        <f t="shared" si="22"/>
        <v>205</v>
      </c>
      <c r="D752" s="13" t="str">
        <f t="shared" si="23"/>
        <v>20509</v>
      </c>
      <c r="E752" s="13">
        <f>IF(ISNA(VLOOKUP(F752,'2020功能科目'!A:B,2,FALSE)),"",VLOOKUP(F752,'2020功能科目'!A:B,2,FALSE))</f>
        <v>2050999</v>
      </c>
      <c r="F752" s="12" t="s">
        <v>397</v>
      </c>
      <c r="G752" s="14">
        <v>182212</v>
      </c>
      <c r="H752" s="14">
        <v>187312</v>
      </c>
    </row>
    <row r="753" spans="1:8">
      <c r="A753" s="11">
        <v>255077</v>
      </c>
      <c r="B753" s="12" t="s">
        <v>220</v>
      </c>
      <c r="C753" s="13" t="str">
        <f t="shared" si="22"/>
        <v>208</v>
      </c>
      <c r="D753" s="13" t="str">
        <f t="shared" si="23"/>
        <v>20805</v>
      </c>
      <c r="E753" s="13">
        <f>IF(ISNA(VLOOKUP(F753,'2020功能科目'!A:B,2,FALSE)),"",VLOOKUP(F753,'2020功能科目'!A:B,2,FALSE))</f>
        <v>2080502</v>
      </c>
      <c r="F753" s="12" t="s">
        <v>384</v>
      </c>
      <c r="G753" s="14">
        <v>899055.9</v>
      </c>
      <c r="H753" s="14">
        <v>889477.9</v>
      </c>
    </row>
    <row r="754" spans="1:8">
      <c r="A754" s="11">
        <v>255077</v>
      </c>
      <c r="B754" s="12" t="s">
        <v>220</v>
      </c>
      <c r="C754" s="13" t="str">
        <f t="shared" si="22"/>
        <v>208</v>
      </c>
      <c r="D754" s="13" t="str">
        <f t="shared" si="23"/>
        <v>20805</v>
      </c>
      <c r="E754" s="13">
        <f>IF(ISNA(VLOOKUP(F754,'2020功能科目'!A:B,2,FALSE)),"",VLOOKUP(F754,'2020功能科目'!A:B,2,FALSE))</f>
        <v>2080505</v>
      </c>
      <c r="F754" s="12" t="s">
        <v>385</v>
      </c>
      <c r="G754" s="14">
        <v>1398818.88</v>
      </c>
      <c r="H754" s="14">
        <v>1492942.72</v>
      </c>
    </row>
    <row r="755" spans="1:8">
      <c r="A755" s="11">
        <v>255077</v>
      </c>
      <c r="B755" s="12" t="s">
        <v>220</v>
      </c>
      <c r="C755" s="13" t="str">
        <f t="shared" si="22"/>
        <v>208</v>
      </c>
      <c r="D755" s="13" t="str">
        <f t="shared" si="23"/>
        <v>20805</v>
      </c>
      <c r="E755" s="13">
        <f>IF(ISNA(VLOOKUP(F755,'2020功能科目'!A:B,2,FALSE)),"",VLOOKUP(F755,'2020功能科目'!A:B,2,FALSE))</f>
        <v>2080506</v>
      </c>
      <c r="F755" s="12" t="s">
        <v>386</v>
      </c>
      <c r="G755" s="14">
        <v>699409.44</v>
      </c>
      <c r="H755" s="14">
        <v>746471.36</v>
      </c>
    </row>
    <row r="756" spans="1:8">
      <c r="A756" s="11">
        <v>255077</v>
      </c>
      <c r="B756" s="12" t="s">
        <v>220</v>
      </c>
      <c r="C756" s="13" t="str">
        <f t="shared" si="22"/>
        <v>210</v>
      </c>
      <c r="D756" s="13" t="str">
        <f t="shared" si="23"/>
        <v>21011</v>
      </c>
      <c r="E756" s="13">
        <f>IF(ISNA(VLOOKUP(F756,'2020功能科目'!A:B,2,FALSE)),"",VLOOKUP(F756,'2020功能科目'!A:B,2,FALSE))</f>
        <v>2101102</v>
      </c>
      <c r="F756" s="12" t="s">
        <v>388</v>
      </c>
      <c r="G756" s="14">
        <v>1436288.44</v>
      </c>
      <c r="H756" s="14">
        <v>1213015.96</v>
      </c>
    </row>
    <row r="757" spans="1:8">
      <c r="A757" s="11">
        <v>255077</v>
      </c>
      <c r="B757" s="12" t="s">
        <v>220</v>
      </c>
      <c r="C757" s="13" t="str">
        <f t="shared" si="22"/>
        <v>210</v>
      </c>
      <c r="D757" s="13" t="str">
        <f t="shared" si="23"/>
        <v>21011</v>
      </c>
      <c r="E757" s="13">
        <f>IF(ISNA(VLOOKUP(F757,'2020功能科目'!A:B,2,FALSE)),"",VLOOKUP(F757,'2020功能科目'!A:B,2,FALSE))</f>
        <v>2101199</v>
      </c>
      <c r="F757" s="12" t="s">
        <v>389</v>
      </c>
      <c r="G757" s="14">
        <v>90000</v>
      </c>
      <c r="H757" s="14">
        <v>90000</v>
      </c>
    </row>
    <row r="758" spans="1:8">
      <c r="A758" s="11">
        <v>255077</v>
      </c>
      <c r="B758" s="12" t="s">
        <v>220</v>
      </c>
      <c r="C758" s="13" t="str">
        <f t="shared" si="22"/>
        <v>221</v>
      </c>
      <c r="D758" s="13" t="str">
        <f t="shared" si="23"/>
        <v>22102</v>
      </c>
      <c r="E758" s="13">
        <f>IF(ISNA(VLOOKUP(F758,'2020功能科目'!A:B,2,FALSE)),"",VLOOKUP(F758,'2020功能科目'!A:B,2,FALSE))</f>
        <v>2210201</v>
      </c>
      <c r="F758" s="12" t="s">
        <v>390</v>
      </c>
      <c r="G758" s="14">
        <v>1736451</v>
      </c>
      <c r="H758" s="14">
        <v>1551707.04</v>
      </c>
    </row>
    <row r="759" spans="1:8">
      <c r="A759" s="11">
        <v>255077</v>
      </c>
      <c r="B759" s="12" t="s">
        <v>220</v>
      </c>
      <c r="C759" s="13" t="str">
        <f t="shared" si="22"/>
        <v>221</v>
      </c>
      <c r="D759" s="13" t="str">
        <f t="shared" si="23"/>
        <v>22102</v>
      </c>
      <c r="E759" s="13">
        <f>IF(ISNA(VLOOKUP(F759,'2020功能科目'!A:B,2,FALSE)),"",VLOOKUP(F759,'2020功能科目'!A:B,2,FALSE))</f>
        <v>2210202</v>
      </c>
      <c r="F759" s="12" t="s">
        <v>391</v>
      </c>
      <c r="G759" s="14">
        <v>127840</v>
      </c>
      <c r="H759" s="14">
        <v>127080</v>
      </c>
    </row>
    <row r="760" spans="1:8">
      <c r="A760" s="11">
        <v>255077</v>
      </c>
      <c r="B760" s="12" t="s">
        <v>220</v>
      </c>
      <c r="C760" s="13" t="str">
        <f t="shared" si="22"/>
        <v>221</v>
      </c>
      <c r="D760" s="13" t="str">
        <f t="shared" si="23"/>
        <v>22102</v>
      </c>
      <c r="E760" s="13">
        <f>IF(ISNA(VLOOKUP(F760,'2020功能科目'!A:B,2,FALSE)),"",VLOOKUP(F760,'2020功能科目'!A:B,2,FALSE))</f>
        <v>2210203</v>
      </c>
      <c r="F760" s="12" t="s">
        <v>392</v>
      </c>
      <c r="G760" s="14">
        <v>1715713</v>
      </c>
      <c r="H760" s="14">
        <v>1688736</v>
      </c>
    </row>
    <row r="761" spans="1:8">
      <c r="A761" s="11">
        <v>255078</v>
      </c>
      <c r="B761" s="12" t="s">
        <v>221</v>
      </c>
      <c r="C761" s="13" t="str">
        <f t="shared" si="22"/>
        <v>205</v>
      </c>
      <c r="D761" s="13" t="str">
        <f t="shared" si="23"/>
        <v>20502</v>
      </c>
      <c r="E761" s="13">
        <f>IF(ISNA(VLOOKUP(F761,'2020功能科目'!A:B,2,FALSE)),"",VLOOKUP(F761,'2020功能科目'!A:B,2,FALSE))</f>
        <v>2050201</v>
      </c>
      <c r="F761" s="12" t="s">
        <v>377</v>
      </c>
      <c r="G761" s="14">
        <v>41038613.020000003</v>
      </c>
      <c r="H761" s="14">
        <v>36662253.520000003</v>
      </c>
    </row>
    <row r="762" spans="1:8">
      <c r="A762" s="11">
        <v>255078</v>
      </c>
      <c r="B762" s="12" t="s">
        <v>221</v>
      </c>
      <c r="C762" s="13" t="str">
        <f t="shared" si="22"/>
        <v>205</v>
      </c>
      <c r="D762" s="13" t="str">
        <f t="shared" si="23"/>
        <v>20508</v>
      </c>
      <c r="E762" s="13">
        <f>IF(ISNA(VLOOKUP(F762,'2020功能科目'!A:B,2,FALSE)),"",VLOOKUP(F762,'2020功能科目'!A:B,2,FALSE))</f>
        <v>2050803</v>
      </c>
      <c r="F762" s="12" t="s">
        <v>381</v>
      </c>
      <c r="G762" s="14">
        <v>25552</v>
      </c>
      <c r="H762" s="14">
        <v>118400</v>
      </c>
    </row>
    <row r="763" spans="1:8">
      <c r="A763" s="11">
        <v>255078</v>
      </c>
      <c r="B763" s="12" t="s">
        <v>221</v>
      </c>
      <c r="C763" s="13" t="str">
        <f t="shared" si="22"/>
        <v>205</v>
      </c>
      <c r="D763" s="13" t="str">
        <f t="shared" si="23"/>
        <v>20509</v>
      </c>
      <c r="E763" s="13">
        <f>IF(ISNA(VLOOKUP(F763,'2020功能科目'!A:B,2,FALSE)),"",VLOOKUP(F763,'2020功能科目'!A:B,2,FALSE))</f>
        <v>2050999</v>
      </c>
      <c r="F763" s="12" t="s">
        <v>397</v>
      </c>
      <c r="G763" s="14">
        <v>1499032.66</v>
      </c>
      <c r="H763" s="14">
        <v>1505000</v>
      </c>
    </row>
    <row r="764" spans="1:8">
      <c r="A764" s="11">
        <v>255078</v>
      </c>
      <c r="B764" s="12" t="s">
        <v>221</v>
      </c>
      <c r="C764" s="13" t="str">
        <f t="shared" si="22"/>
        <v>208</v>
      </c>
      <c r="D764" s="13" t="str">
        <f t="shared" si="23"/>
        <v>20805</v>
      </c>
      <c r="E764" s="13">
        <f>IF(ISNA(VLOOKUP(F764,'2020功能科目'!A:B,2,FALSE)),"",VLOOKUP(F764,'2020功能科目'!A:B,2,FALSE))</f>
        <v>2080502</v>
      </c>
      <c r="F764" s="12" t="s">
        <v>384</v>
      </c>
      <c r="G764" s="14">
        <v>1733224</v>
      </c>
      <c r="H764" s="14">
        <v>1505782</v>
      </c>
    </row>
    <row r="765" spans="1:8">
      <c r="A765" s="11">
        <v>255078</v>
      </c>
      <c r="B765" s="12" t="s">
        <v>221</v>
      </c>
      <c r="C765" s="13" t="str">
        <f t="shared" si="22"/>
        <v>208</v>
      </c>
      <c r="D765" s="13" t="str">
        <f t="shared" si="23"/>
        <v>20805</v>
      </c>
      <c r="E765" s="13">
        <f>IF(ISNA(VLOOKUP(F765,'2020功能科目'!A:B,2,FALSE)),"",VLOOKUP(F765,'2020功能科目'!A:B,2,FALSE))</f>
        <v>2080505</v>
      </c>
      <c r="F765" s="12" t="s">
        <v>385</v>
      </c>
      <c r="G765" s="14">
        <v>2954955.38</v>
      </c>
      <c r="H765" s="14">
        <v>3149089.6</v>
      </c>
    </row>
    <row r="766" spans="1:8">
      <c r="A766" s="11">
        <v>255078</v>
      </c>
      <c r="B766" s="12" t="s">
        <v>221</v>
      </c>
      <c r="C766" s="13" t="str">
        <f t="shared" si="22"/>
        <v>208</v>
      </c>
      <c r="D766" s="13" t="str">
        <f t="shared" si="23"/>
        <v>20805</v>
      </c>
      <c r="E766" s="13">
        <f>IF(ISNA(VLOOKUP(F766,'2020功能科目'!A:B,2,FALSE)),"",VLOOKUP(F766,'2020功能科目'!A:B,2,FALSE))</f>
        <v>2080506</v>
      </c>
      <c r="F766" s="12" t="s">
        <v>386</v>
      </c>
      <c r="G766" s="14">
        <v>1477442.24</v>
      </c>
      <c r="H766" s="14">
        <v>1574544.8</v>
      </c>
    </row>
    <row r="767" spans="1:8">
      <c r="A767" s="11">
        <v>255078</v>
      </c>
      <c r="B767" s="12" t="s">
        <v>221</v>
      </c>
      <c r="C767" s="13" t="str">
        <f t="shared" si="22"/>
        <v>210</v>
      </c>
      <c r="D767" s="13" t="str">
        <f t="shared" si="23"/>
        <v>21011</v>
      </c>
      <c r="E767" s="13">
        <f>IF(ISNA(VLOOKUP(F767,'2020功能科目'!A:B,2,FALSE)),"",VLOOKUP(F767,'2020功能科目'!A:B,2,FALSE))</f>
        <v>2101102</v>
      </c>
      <c r="F767" s="12" t="s">
        <v>388</v>
      </c>
      <c r="G767" s="14">
        <v>2923071.66</v>
      </c>
      <c r="H767" s="14">
        <v>2558635.2999999998</v>
      </c>
    </row>
    <row r="768" spans="1:8">
      <c r="A768" s="11">
        <v>255078</v>
      </c>
      <c r="B768" s="12" t="s">
        <v>221</v>
      </c>
      <c r="C768" s="13" t="str">
        <f t="shared" si="22"/>
        <v>210</v>
      </c>
      <c r="D768" s="13" t="str">
        <f t="shared" si="23"/>
        <v>21011</v>
      </c>
      <c r="E768" s="13">
        <f>IF(ISNA(VLOOKUP(F768,'2020功能科目'!A:B,2,FALSE)),"",VLOOKUP(F768,'2020功能科目'!A:B,2,FALSE))</f>
        <v>2101199</v>
      </c>
      <c r="F768" s="12" t="s">
        <v>389</v>
      </c>
      <c r="G768" s="14">
        <v>90000</v>
      </c>
      <c r="H768" s="14">
        <v>90000</v>
      </c>
    </row>
    <row r="769" spans="1:8">
      <c r="A769" s="11">
        <v>255078</v>
      </c>
      <c r="B769" s="12" t="s">
        <v>221</v>
      </c>
      <c r="C769" s="13" t="str">
        <f t="shared" si="22"/>
        <v>221</v>
      </c>
      <c r="D769" s="13" t="str">
        <f t="shared" si="23"/>
        <v>22102</v>
      </c>
      <c r="E769" s="13">
        <f>IF(ISNA(VLOOKUP(F769,'2020功能科目'!A:B,2,FALSE)),"",VLOOKUP(F769,'2020功能科目'!A:B,2,FALSE))</f>
        <v>2210201</v>
      </c>
      <c r="F769" s="12" t="s">
        <v>390</v>
      </c>
      <c r="G769" s="14">
        <v>3485108</v>
      </c>
      <c r="H769" s="14">
        <v>3249817.2</v>
      </c>
    </row>
    <row r="770" spans="1:8">
      <c r="A770" s="11">
        <v>255078</v>
      </c>
      <c r="B770" s="12" t="s">
        <v>221</v>
      </c>
      <c r="C770" s="13" t="str">
        <f t="shared" si="22"/>
        <v>221</v>
      </c>
      <c r="D770" s="13" t="str">
        <f t="shared" si="23"/>
        <v>22102</v>
      </c>
      <c r="E770" s="13">
        <f>IF(ISNA(VLOOKUP(F770,'2020功能科目'!A:B,2,FALSE)),"",VLOOKUP(F770,'2020功能科目'!A:B,2,FALSE))</f>
        <v>2210202</v>
      </c>
      <c r="F770" s="12" t="s">
        <v>391</v>
      </c>
      <c r="G770" s="14">
        <v>248985</v>
      </c>
      <c r="H770" s="14">
        <v>250680</v>
      </c>
    </row>
    <row r="771" spans="1:8">
      <c r="A771" s="11">
        <v>255078</v>
      </c>
      <c r="B771" s="12" t="s">
        <v>221</v>
      </c>
      <c r="C771" s="13" t="str">
        <f t="shared" ref="C771:C834" si="24">LEFT(D771,3)</f>
        <v>221</v>
      </c>
      <c r="D771" s="13" t="str">
        <f t="shared" ref="D771:D834" si="25">LEFT(E771,5)</f>
        <v>22102</v>
      </c>
      <c r="E771" s="13">
        <f>IF(ISNA(VLOOKUP(F771,'2020功能科目'!A:B,2,FALSE)),"",VLOOKUP(F771,'2020功能科目'!A:B,2,FALSE))</f>
        <v>2210203</v>
      </c>
      <c r="F771" s="12" t="s">
        <v>392</v>
      </c>
      <c r="G771" s="14">
        <v>3331739</v>
      </c>
      <c r="H771" s="14">
        <v>3250725</v>
      </c>
    </row>
    <row r="772" spans="1:8">
      <c r="A772" s="11">
        <v>255079</v>
      </c>
      <c r="B772" s="12" t="s">
        <v>222</v>
      </c>
      <c r="C772" s="13" t="str">
        <f t="shared" si="24"/>
        <v>205</v>
      </c>
      <c r="D772" s="13" t="str">
        <f t="shared" si="25"/>
        <v>20502</v>
      </c>
      <c r="E772" s="13">
        <f>IF(ISNA(VLOOKUP(F772,'2020功能科目'!A:B,2,FALSE)),"",VLOOKUP(F772,'2020功能科目'!A:B,2,FALSE))</f>
        <v>2050201</v>
      </c>
      <c r="F772" s="12" t="s">
        <v>377</v>
      </c>
      <c r="G772" s="14">
        <v>16044363.609999999</v>
      </c>
      <c r="H772" s="14">
        <v>13623771.68</v>
      </c>
    </row>
    <row r="773" spans="1:8">
      <c r="A773" s="11">
        <v>255079</v>
      </c>
      <c r="B773" s="12" t="s">
        <v>222</v>
      </c>
      <c r="C773" s="13" t="str">
        <f t="shared" si="24"/>
        <v>205</v>
      </c>
      <c r="D773" s="13" t="str">
        <f t="shared" si="25"/>
        <v>20508</v>
      </c>
      <c r="E773" s="13">
        <f>IF(ISNA(VLOOKUP(F773,'2020功能科目'!A:B,2,FALSE)),"",VLOOKUP(F773,'2020功能科目'!A:B,2,FALSE))</f>
        <v>2050803</v>
      </c>
      <c r="F773" s="12" t="s">
        <v>381</v>
      </c>
      <c r="G773" s="14">
        <v>1200</v>
      </c>
      <c r="H773" s="14">
        <v>38400</v>
      </c>
    </row>
    <row r="774" spans="1:8">
      <c r="A774" s="11">
        <v>255079</v>
      </c>
      <c r="B774" s="12" t="s">
        <v>222</v>
      </c>
      <c r="C774" s="13" t="str">
        <f t="shared" si="24"/>
        <v>205</v>
      </c>
      <c r="D774" s="13" t="str">
        <f t="shared" si="25"/>
        <v>20509</v>
      </c>
      <c r="E774" s="13">
        <f>IF(ISNA(VLOOKUP(F774,'2020功能科目'!A:B,2,FALSE)),"",VLOOKUP(F774,'2020功能科目'!A:B,2,FALSE))</f>
        <v>2050999</v>
      </c>
      <c r="F774" s="12" t="s">
        <v>397</v>
      </c>
      <c r="G774" s="14">
        <v>217000</v>
      </c>
      <c r="H774" s="14">
        <v>217000</v>
      </c>
    </row>
    <row r="775" spans="1:8">
      <c r="A775" s="11">
        <v>255079</v>
      </c>
      <c r="B775" s="12" t="s">
        <v>222</v>
      </c>
      <c r="C775" s="13" t="str">
        <f t="shared" si="24"/>
        <v>208</v>
      </c>
      <c r="D775" s="13" t="str">
        <f t="shared" si="25"/>
        <v>20805</v>
      </c>
      <c r="E775" s="13">
        <f>IF(ISNA(VLOOKUP(F775,'2020功能科目'!A:B,2,FALSE)),"",VLOOKUP(F775,'2020功能科目'!A:B,2,FALSE))</f>
        <v>2080502</v>
      </c>
      <c r="F775" s="12" t="s">
        <v>384</v>
      </c>
      <c r="G775" s="14">
        <v>261470</v>
      </c>
      <c r="H775" s="14">
        <v>241204</v>
      </c>
    </row>
    <row r="776" spans="1:8">
      <c r="A776" s="11">
        <v>255079</v>
      </c>
      <c r="B776" s="12" t="s">
        <v>222</v>
      </c>
      <c r="C776" s="13" t="str">
        <f t="shared" si="24"/>
        <v>208</v>
      </c>
      <c r="D776" s="13" t="str">
        <f t="shared" si="25"/>
        <v>20805</v>
      </c>
      <c r="E776" s="13">
        <f>IF(ISNA(VLOOKUP(F776,'2020功能科目'!A:B,2,FALSE)),"",VLOOKUP(F776,'2020功能科目'!A:B,2,FALSE))</f>
        <v>2080505</v>
      </c>
      <c r="F776" s="12" t="s">
        <v>385</v>
      </c>
      <c r="G776" s="14">
        <v>925220.32</v>
      </c>
      <c r="H776" s="14">
        <v>1082050.8799999999</v>
      </c>
    </row>
    <row r="777" spans="1:8">
      <c r="A777" s="11">
        <v>255079</v>
      </c>
      <c r="B777" s="12" t="s">
        <v>222</v>
      </c>
      <c r="C777" s="13" t="str">
        <f t="shared" si="24"/>
        <v>208</v>
      </c>
      <c r="D777" s="13" t="str">
        <f t="shared" si="25"/>
        <v>20805</v>
      </c>
      <c r="E777" s="13">
        <f>IF(ISNA(VLOOKUP(F777,'2020功能科目'!A:B,2,FALSE)),"",VLOOKUP(F777,'2020功能科目'!A:B,2,FALSE))</f>
        <v>2080506</v>
      </c>
      <c r="F777" s="12" t="s">
        <v>386</v>
      </c>
      <c r="G777" s="14">
        <v>462610.16</v>
      </c>
      <c r="H777" s="14">
        <v>541025.43999999994</v>
      </c>
    </row>
    <row r="778" spans="1:8">
      <c r="A778" s="11">
        <v>255079</v>
      </c>
      <c r="B778" s="12" t="s">
        <v>222</v>
      </c>
      <c r="C778" s="13" t="str">
        <f t="shared" si="24"/>
        <v>210</v>
      </c>
      <c r="D778" s="13" t="str">
        <f t="shared" si="25"/>
        <v>21011</v>
      </c>
      <c r="E778" s="13">
        <f>IF(ISNA(VLOOKUP(F778,'2020功能科目'!A:B,2,FALSE)),"",VLOOKUP(F778,'2020功能科目'!A:B,2,FALSE))</f>
        <v>2101102</v>
      </c>
      <c r="F778" s="12" t="s">
        <v>388</v>
      </c>
      <c r="G778" s="14">
        <v>939645.4</v>
      </c>
      <c r="H778" s="14">
        <v>879166.34</v>
      </c>
    </row>
    <row r="779" spans="1:8">
      <c r="A779" s="11">
        <v>255079</v>
      </c>
      <c r="B779" s="12" t="s">
        <v>222</v>
      </c>
      <c r="C779" s="13" t="str">
        <f t="shared" si="24"/>
        <v>221</v>
      </c>
      <c r="D779" s="13" t="str">
        <f t="shared" si="25"/>
        <v>22102</v>
      </c>
      <c r="E779" s="13">
        <f>IF(ISNA(VLOOKUP(F779,'2020功能科目'!A:B,2,FALSE)),"",VLOOKUP(F779,'2020功能科目'!A:B,2,FALSE))</f>
        <v>2210201</v>
      </c>
      <c r="F779" s="12" t="s">
        <v>390</v>
      </c>
      <c r="G779" s="14">
        <v>1069838</v>
      </c>
      <c r="H779" s="14">
        <v>1099538.1599999999</v>
      </c>
    </row>
    <row r="780" spans="1:8">
      <c r="A780" s="11">
        <v>255079</v>
      </c>
      <c r="B780" s="12" t="s">
        <v>222</v>
      </c>
      <c r="C780" s="13" t="str">
        <f t="shared" si="24"/>
        <v>221</v>
      </c>
      <c r="D780" s="13" t="str">
        <f t="shared" si="25"/>
        <v>22102</v>
      </c>
      <c r="E780" s="13">
        <f>IF(ISNA(VLOOKUP(F780,'2020功能科目'!A:B,2,FALSE)),"",VLOOKUP(F780,'2020功能科目'!A:B,2,FALSE))</f>
        <v>2210202</v>
      </c>
      <c r="F780" s="12" t="s">
        <v>391</v>
      </c>
      <c r="G780" s="14">
        <v>68460</v>
      </c>
      <c r="H780" s="14">
        <v>66960</v>
      </c>
    </row>
    <row r="781" spans="1:8">
      <c r="A781" s="11">
        <v>255079</v>
      </c>
      <c r="B781" s="12" t="s">
        <v>222</v>
      </c>
      <c r="C781" s="13" t="str">
        <f t="shared" si="24"/>
        <v>221</v>
      </c>
      <c r="D781" s="13" t="str">
        <f t="shared" si="25"/>
        <v>22102</v>
      </c>
      <c r="E781" s="13">
        <f>IF(ISNA(VLOOKUP(F781,'2020功能科目'!A:B,2,FALSE)),"",VLOOKUP(F781,'2020功能科目'!A:B,2,FALSE))</f>
        <v>2210203</v>
      </c>
      <c r="F781" s="12" t="s">
        <v>392</v>
      </c>
      <c r="G781" s="14">
        <v>1081244</v>
      </c>
      <c r="H781" s="14">
        <v>1032672</v>
      </c>
    </row>
    <row r="782" spans="1:8">
      <c r="A782" s="11">
        <v>255080</v>
      </c>
      <c r="B782" s="12" t="s">
        <v>223</v>
      </c>
      <c r="C782" s="13" t="str">
        <f t="shared" si="24"/>
        <v>205</v>
      </c>
      <c r="D782" s="13" t="str">
        <f t="shared" si="25"/>
        <v>20502</v>
      </c>
      <c r="E782" s="13">
        <f>IF(ISNA(VLOOKUP(F782,'2020功能科目'!A:B,2,FALSE)),"",VLOOKUP(F782,'2020功能科目'!A:B,2,FALSE))</f>
        <v>2050201</v>
      </c>
      <c r="F782" s="12" t="s">
        <v>377</v>
      </c>
      <c r="G782" s="14">
        <v>22658228.82</v>
      </c>
      <c r="H782" s="14">
        <v>18629759.579999998</v>
      </c>
    </row>
    <row r="783" spans="1:8">
      <c r="A783" s="11">
        <v>255080</v>
      </c>
      <c r="B783" s="12" t="s">
        <v>223</v>
      </c>
      <c r="C783" s="13" t="str">
        <f t="shared" si="24"/>
        <v>205</v>
      </c>
      <c r="D783" s="13" t="str">
        <f t="shared" si="25"/>
        <v>20508</v>
      </c>
      <c r="E783" s="13">
        <f>IF(ISNA(VLOOKUP(F783,'2020功能科目'!A:B,2,FALSE)),"",VLOOKUP(F783,'2020功能科目'!A:B,2,FALSE))</f>
        <v>2050803</v>
      </c>
      <c r="F783" s="12" t="s">
        <v>381</v>
      </c>
      <c r="G783" s="14">
        <v>30800</v>
      </c>
      <c r="H783" s="14">
        <v>61600</v>
      </c>
    </row>
    <row r="784" spans="1:8">
      <c r="A784" s="11">
        <v>255080</v>
      </c>
      <c r="B784" s="12" t="s">
        <v>223</v>
      </c>
      <c r="C784" s="13" t="str">
        <f t="shared" si="24"/>
        <v>205</v>
      </c>
      <c r="D784" s="13" t="str">
        <f t="shared" si="25"/>
        <v>20509</v>
      </c>
      <c r="E784" s="13">
        <f>IF(ISNA(VLOOKUP(F784,'2020功能科目'!A:B,2,FALSE)),"",VLOOKUP(F784,'2020功能科目'!A:B,2,FALSE))</f>
        <v>2050999</v>
      </c>
      <c r="F784" s="12" t="s">
        <v>397</v>
      </c>
      <c r="G784" s="14">
        <v>140000</v>
      </c>
      <c r="H784" s="14">
        <v>140000</v>
      </c>
    </row>
    <row r="785" spans="1:8">
      <c r="A785" s="11">
        <v>255080</v>
      </c>
      <c r="B785" s="12" t="s">
        <v>223</v>
      </c>
      <c r="C785" s="13" t="str">
        <f t="shared" si="24"/>
        <v>208</v>
      </c>
      <c r="D785" s="13" t="str">
        <f t="shared" si="25"/>
        <v>20805</v>
      </c>
      <c r="E785" s="13">
        <f>IF(ISNA(VLOOKUP(F785,'2020功能科目'!A:B,2,FALSE)),"",VLOOKUP(F785,'2020功能科目'!A:B,2,FALSE))</f>
        <v>2080502</v>
      </c>
      <c r="F785" s="12" t="s">
        <v>384</v>
      </c>
      <c r="G785" s="14">
        <v>319079.09999999998</v>
      </c>
      <c r="H785" s="14">
        <v>316700</v>
      </c>
    </row>
    <row r="786" spans="1:8">
      <c r="A786" s="11">
        <v>255080</v>
      </c>
      <c r="B786" s="12" t="s">
        <v>223</v>
      </c>
      <c r="C786" s="13" t="str">
        <f t="shared" si="24"/>
        <v>208</v>
      </c>
      <c r="D786" s="13" t="str">
        <f t="shared" si="25"/>
        <v>20805</v>
      </c>
      <c r="E786" s="13">
        <f>IF(ISNA(VLOOKUP(F786,'2020功能科目'!A:B,2,FALSE)),"",VLOOKUP(F786,'2020功能科目'!A:B,2,FALSE))</f>
        <v>2080505</v>
      </c>
      <c r="F786" s="12" t="s">
        <v>385</v>
      </c>
      <c r="G786" s="14">
        <v>1600415.04</v>
      </c>
      <c r="H786" s="14">
        <v>1640125.76</v>
      </c>
    </row>
    <row r="787" spans="1:8">
      <c r="A787" s="11">
        <v>255080</v>
      </c>
      <c r="B787" s="12" t="s">
        <v>223</v>
      </c>
      <c r="C787" s="13" t="str">
        <f t="shared" si="24"/>
        <v>208</v>
      </c>
      <c r="D787" s="13" t="str">
        <f t="shared" si="25"/>
        <v>20805</v>
      </c>
      <c r="E787" s="13">
        <f>IF(ISNA(VLOOKUP(F787,'2020功能科目'!A:B,2,FALSE)),"",VLOOKUP(F787,'2020功能科目'!A:B,2,FALSE))</f>
        <v>2080506</v>
      </c>
      <c r="F787" s="12" t="s">
        <v>386</v>
      </c>
      <c r="G787" s="14">
        <v>800207.52</v>
      </c>
      <c r="H787" s="14">
        <v>820062.88</v>
      </c>
    </row>
    <row r="788" spans="1:8">
      <c r="A788" s="11">
        <v>255080</v>
      </c>
      <c r="B788" s="12" t="s">
        <v>223</v>
      </c>
      <c r="C788" s="13" t="str">
        <f t="shared" si="24"/>
        <v>210</v>
      </c>
      <c r="D788" s="13" t="str">
        <f t="shared" si="25"/>
        <v>21011</v>
      </c>
      <c r="E788" s="13">
        <f>IF(ISNA(VLOOKUP(F788,'2020功能科目'!A:B,2,FALSE)),"",VLOOKUP(F788,'2020功能科目'!A:B,2,FALSE))</f>
        <v>2101102</v>
      </c>
      <c r="F788" s="12" t="s">
        <v>388</v>
      </c>
      <c r="G788" s="14">
        <v>1498039.83</v>
      </c>
      <c r="H788" s="14">
        <v>1332602.18</v>
      </c>
    </row>
    <row r="789" spans="1:8">
      <c r="A789" s="11">
        <v>255080</v>
      </c>
      <c r="B789" s="12" t="s">
        <v>223</v>
      </c>
      <c r="C789" s="13" t="str">
        <f t="shared" si="24"/>
        <v>221</v>
      </c>
      <c r="D789" s="13" t="str">
        <f t="shared" si="25"/>
        <v>22102</v>
      </c>
      <c r="E789" s="13">
        <f>IF(ISNA(VLOOKUP(F789,'2020功能科目'!A:B,2,FALSE)),"",VLOOKUP(F789,'2020功能科目'!A:B,2,FALSE))</f>
        <v>2210201</v>
      </c>
      <c r="F789" s="12" t="s">
        <v>390</v>
      </c>
      <c r="G789" s="14">
        <v>1713103</v>
      </c>
      <c r="H789" s="14">
        <v>1692094.32</v>
      </c>
    </row>
    <row r="790" spans="1:8">
      <c r="A790" s="11">
        <v>255080</v>
      </c>
      <c r="B790" s="12" t="s">
        <v>223</v>
      </c>
      <c r="C790" s="13" t="str">
        <f t="shared" si="24"/>
        <v>221</v>
      </c>
      <c r="D790" s="13" t="str">
        <f t="shared" si="25"/>
        <v>22102</v>
      </c>
      <c r="E790" s="13">
        <f>IF(ISNA(VLOOKUP(F790,'2020功能科目'!A:B,2,FALSE)),"",VLOOKUP(F790,'2020功能科目'!A:B,2,FALSE))</f>
        <v>2210202</v>
      </c>
      <c r="F790" s="12" t="s">
        <v>391</v>
      </c>
      <c r="G790" s="14">
        <v>96980</v>
      </c>
      <c r="H790" s="14">
        <v>97080</v>
      </c>
    </row>
    <row r="791" spans="1:8">
      <c r="A791" s="11">
        <v>255080</v>
      </c>
      <c r="B791" s="12" t="s">
        <v>223</v>
      </c>
      <c r="C791" s="13" t="str">
        <f t="shared" si="24"/>
        <v>221</v>
      </c>
      <c r="D791" s="13" t="str">
        <f t="shared" si="25"/>
        <v>22102</v>
      </c>
      <c r="E791" s="13">
        <f>IF(ISNA(VLOOKUP(F791,'2020功能科目'!A:B,2,FALSE)),"",VLOOKUP(F791,'2020功能科目'!A:B,2,FALSE))</f>
        <v>2210203</v>
      </c>
      <c r="F791" s="12" t="s">
        <v>392</v>
      </c>
      <c r="G791" s="14">
        <v>1852432</v>
      </c>
      <c r="H791" s="14">
        <v>1808448</v>
      </c>
    </row>
    <row r="792" spans="1:8">
      <c r="A792" s="11">
        <v>255081</v>
      </c>
      <c r="B792" s="12" t="s">
        <v>224</v>
      </c>
      <c r="C792" s="13" t="str">
        <f t="shared" si="24"/>
        <v>205</v>
      </c>
      <c r="D792" s="13" t="str">
        <f t="shared" si="25"/>
        <v>20502</v>
      </c>
      <c r="E792" s="13">
        <f>IF(ISNA(VLOOKUP(F792,'2020功能科目'!A:B,2,FALSE)),"",VLOOKUP(F792,'2020功能科目'!A:B,2,FALSE))</f>
        <v>2050201</v>
      </c>
      <c r="F792" s="12" t="s">
        <v>377</v>
      </c>
      <c r="G792" s="14">
        <v>18161599.949999999</v>
      </c>
      <c r="H792" s="14">
        <v>14897812.300000001</v>
      </c>
    </row>
    <row r="793" spans="1:8">
      <c r="A793" s="11">
        <v>255081</v>
      </c>
      <c r="B793" s="12" t="s">
        <v>224</v>
      </c>
      <c r="C793" s="13" t="str">
        <f t="shared" si="24"/>
        <v>205</v>
      </c>
      <c r="D793" s="13" t="str">
        <f t="shared" si="25"/>
        <v>20508</v>
      </c>
      <c r="E793" s="13">
        <f>IF(ISNA(VLOOKUP(F793,'2020功能科目'!A:B,2,FALSE)),"",VLOOKUP(F793,'2020功能科目'!A:B,2,FALSE))</f>
        <v>2050803</v>
      </c>
      <c r="F793" s="12" t="s">
        <v>381</v>
      </c>
      <c r="G793" s="14">
        <v>1600</v>
      </c>
      <c r="H793" s="14">
        <v>52800</v>
      </c>
    </row>
    <row r="794" spans="1:8">
      <c r="A794" s="11">
        <v>255081</v>
      </c>
      <c r="B794" s="12" t="s">
        <v>224</v>
      </c>
      <c r="C794" s="13" t="str">
        <f t="shared" si="24"/>
        <v>205</v>
      </c>
      <c r="D794" s="13" t="str">
        <f t="shared" si="25"/>
        <v>20509</v>
      </c>
      <c r="E794" s="13">
        <f>IF(ISNA(VLOOKUP(F794,'2020功能科目'!A:B,2,FALSE)),"",VLOOKUP(F794,'2020功能科目'!A:B,2,FALSE))</f>
        <v>2050999</v>
      </c>
      <c r="F794" s="12" t="s">
        <v>397</v>
      </c>
      <c r="G794" s="14">
        <v>705885</v>
      </c>
      <c r="H794" s="14">
        <v>706840</v>
      </c>
    </row>
    <row r="795" spans="1:8">
      <c r="A795" s="11">
        <v>255081</v>
      </c>
      <c r="B795" s="12" t="s">
        <v>224</v>
      </c>
      <c r="C795" s="13" t="str">
        <f t="shared" si="24"/>
        <v>208</v>
      </c>
      <c r="D795" s="13" t="str">
        <f t="shared" si="25"/>
        <v>20805</v>
      </c>
      <c r="E795" s="13">
        <f>IF(ISNA(VLOOKUP(F795,'2020功能科目'!A:B,2,FALSE)),"",VLOOKUP(F795,'2020功能科目'!A:B,2,FALSE))</f>
        <v>2080502</v>
      </c>
      <c r="F795" s="12" t="s">
        <v>384</v>
      </c>
      <c r="G795" s="14">
        <v>511399.95</v>
      </c>
      <c r="H795" s="14">
        <v>502750</v>
      </c>
    </row>
    <row r="796" spans="1:8">
      <c r="A796" s="11">
        <v>255081</v>
      </c>
      <c r="B796" s="12" t="s">
        <v>224</v>
      </c>
      <c r="C796" s="13" t="str">
        <f t="shared" si="24"/>
        <v>208</v>
      </c>
      <c r="D796" s="13" t="str">
        <f t="shared" si="25"/>
        <v>20805</v>
      </c>
      <c r="E796" s="13">
        <f>IF(ISNA(VLOOKUP(F796,'2020功能科目'!A:B,2,FALSE)),"",VLOOKUP(F796,'2020功能科目'!A:B,2,FALSE))</f>
        <v>2080505</v>
      </c>
      <c r="F796" s="12" t="s">
        <v>385</v>
      </c>
      <c r="G796" s="14">
        <v>1294410.56</v>
      </c>
      <c r="H796" s="14">
        <v>1246285.1200000001</v>
      </c>
    </row>
    <row r="797" spans="1:8">
      <c r="A797" s="11">
        <v>255081</v>
      </c>
      <c r="B797" s="12" t="s">
        <v>224</v>
      </c>
      <c r="C797" s="13" t="str">
        <f t="shared" si="24"/>
        <v>208</v>
      </c>
      <c r="D797" s="13" t="str">
        <f t="shared" si="25"/>
        <v>20805</v>
      </c>
      <c r="E797" s="13">
        <f>IF(ISNA(VLOOKUP(F797,'2020功能科目'!A:B,2,FALSE)),"",VLOOKUP(F797,'2020功能科目'!A:B,2,FALSE))</f>
        <v>2080506</v>
      </c>
      <c r="F797" s="12" t="s">
        <v>386</v>
      </c>
      <c r="G797" s="14">
        <v>647205.28</v>
      </c>
      <c r="H797" s="14">
        <v>623142.56000000006</v>
      </c>
    </row>
    <row r="798" spans="1:8">
      <c r="A798" s="11">
        <v>255081</v>
      </c>
      <c r="B798" s="12" t="s">
        <v>224</v>
      </c>
      <c r="C798" s="13" t="str">
        <f t="shared" si="24"/>
        <v>210</v>
      </c>
      <c r="D798" s="13" t="str">
        <f t="shared" si="25"/>
        <v>21011</v>
      </c>
      <c r="E798" s="13">
        <f>IF(ISNA(VLOOKUP(F798,'2020功能科目'!A:B,2,FALSE)),"",VLOOKUP(F798,'2020功能科目'!A:B,2,FALSE))</f>
        <v>2101102</v>
      </c>
      <c r="F798" s="12" t="s">
        <v>388</v>
      </c>
      <c r="G798" s="14">
        <v>1126124.17</v>
      </c>
      <c r="H798" s="14">
        <v>1012606.66</v>
      </c>
    </row>
    <row r="799" spans="1:8">
      <c r="A799" s="11">
        <v>255081</v>
      </c>
      <c r="B799" s="12" t="s">
        <v>224</v>
      </c>
      <c r="C799" s="13" t="str">
        <f t="shared" si="24"/>
        <v>210</v>
      </c>
      <c r="D799" s="13" t="str">
        <f t="shared" si="25"/>
        <v>21011</v>
      </c>
      <c r="E799" s="13">
        <f>IF(ISNA(VLOOKUP(F799,'2020功能科目'!A:B,2,FALSE)),"",VLOOKUP(F799,'2020功能科目'!A:B,2,FALSE))</f>
        <v>2101199</v>
      </c>
      <c r="F799" s="12" t="s">
        <v>389</v>
      </c>
      <c r="G799" s="14">
        <v>90000</v>
      </c>
      <c r="H799" s="14">
        <v>90000</v>
      </c>
    </row>
    <row r="800" spans="1:8">
      <c r="A800" s="11">
        <v>255081</v>
      </c>
      <c r="B800" s="12" t="s">
        <v>224</v>
      </c>
      <c r="C800" s="13" t="str">
        <f t="shared" si="24"/>
        <v>221</v>
      </c>
      <c r="D800" s="13" t="str">
        <f t="shared" si="25"/>
        <v>22102</v>
      </c>
      <c r="E800" s="13">
        <f>IF(ISNA(VLOOKUP(F800,'2020功能科目'!A:B,2,FALSE)),"",VLOOKUP(F800,'2020功能科目'!A:B,2,FALSE))</f>
        <v>2210201</v>
      </c>
      <c r="F800" s="12" t="s">
        <v>390</v>
      </c>
      <c r="G800" s="14">
        <v>1615692</v>
      </c>
      <c r="H800" s="14">
        <v>1330713.8400000001</v>
      </c>
    </row>
    <row r="801" spans="1:8">
      <c r="A801" s="11">
        <v>255081</v>
      </c>
      <c r="B801" s="12" t="s">
        <v>224</v>
      </c>
      <c r="C801" s="13" t="str">
        <f t="shared" si="24"/>
        <v>221</v>
      </c>
      <c r="D801" s="13" t="str">
        <f t="shared" si="25"/>
        <v>22102</v>
      </c>
      <c r="E801" s="13">
        <f>IF(ISNA(VLOOKUP(F801,'2020功能科目'!A:B,2,FALSE)),"",VLOOKUP(F801,'2020功能科目'!A:B,2,FALSE))</f>
        <v>2210202</v>
      </c>
      <c r="F801" s="12" t="s">
        <v>391</v>
      </c>
      <c r="G801" s="14">
        <v>90040</v>
      </c>
      <c r="H801" s="14">
        <v>89640</v>
      </c>
    </row>
    <row r="802" spans="1:8">
      <c r="A802" s="11">
        <v>255081</v>
      </c>
      <c r="B802" s="12" t="s">
        <v>224</v>
      </c>
      <c r="C802" s="13" t="str">
        <f t="shared" si="24"/>
        <v>221</v>
      </c>
      <c r="D802" s="13" t="str">
        <f t="shared" si="25"/>
        <v>22102</v>
      </c>
      <c r="E802" s="13">
        <f>IF(ISNA(VLOOKUP(F802,'2020功能科目'!A:B,2,FALSE)),"",VLOOKUP(F802,'2020功能科目'!A:B,2,FALSE))</f>
        <v>2210203</v>
      </c>
      <c r="F802" s="12" t="s">
        <v>392</v>
      </c>
      <c r="G802" s="14">
        <v>1747893</v>
      </c>
      <c r="H802" s="14">
        <v>1478988</v>
      </c>
    </row>
    <row r="803" spans="1:8">
      <c r="A803" s="11">
        <v>255082</v>
      </c>
      <c r="B803" s="12" t="s">
        <v>225</v>
      </c>
      <c r="C803" s="13" t="str">
        <f t="shared" si="24"/>
        <v>205</v>
      </c>
      <c r="D803" s="13" t="str">
        <f t="shared" si="25"/>
        <v>20502</v>
      </c>
      <c r="E803" s="13">
        <f>IF(ISNA(VLOOKUP(F803,'2020功能科目'!A:B,2,FALSE)),"",VLOOKUP(F803,'2020功能科目'!A:B,2,FALSE))</f>
        <v>2050201</v>
      </c>
      <c r="F803" s="12" t="s">
        <v>377</v>
      </c>
      <c r="G803" s="14">
        <v>13791455.6</v>
      </c>
      <c r="H803" s="14">
        <v>11167324.300000001</v>
      </c>
    </row>
    <row r="804" spans="1:8">
      <c r="A804" s="11">
        <v>255082</v>
      </c>
      <c r="B804" s="12" t="s">
        <v>225</v>
      </c>
      <c r="C804" s="13" t="str">
        <f t="shared" si="24"/>
        <v>205</v>
      </c>
      <c r="D804" s="13" t="str">
        <f t="shared" si="25"/>
        <v>20508</v>
      </c>
      <c r="E804" s="13">
        <f>IF(ISNA(VLOOKUP(F804,'2020功能科目'!A:B,2,FALSE)),"",VLOOKUP(F804,'2020功能科目'!A:B,2,FALSE))</f>
        <v>2050803</v>
      </c>
      <c r="F804" s="12" t="s">
        <v>381</v>
      </c>
      <c r="G804" s="14">
        <v>4800</v>
      </c>
      <c r="H804" s="14">
        <v>36000</v>
      </c>
    </row>
    <row r="805" spans="1:8">
      <c r="A805" s="11">
        <v>255082</v>
      </c>
      <c r="B805" s="12" t="s">
        <v>225</v>
      </c>
      <c r="C805" s="13" t="str">
        <f t="shared" si="24"/>
        <v>205</v>
      </c>
      <c r="D805" s="13" t="str">
        <f t="shared" si="25"/>
        <v>20509</v>
      </c>
      <c r="E805" s="13">
        <f>IF(ISNA(VLOOKUP(F805,'2020功能科目'!A:B,2,FALSE)),"",VLOOKUP(F805,'2020功能科目'!A:B,2,FALSE))</f>
        <v>2050999</v>
      </c>
      <c r="F805" s="12" t="s">
        <v>397</v>
      </c>
      <c r="G805" s="14">
        <v>90728.18</v>
      </c>
      <c r="H805" s="14">
        <v>91000</v>
      </c>
    </row>
    <row r="806" spans="1:8">
      <c r="A806" s="11">
        <v>255082</v>
      </c>
      <c r="B806" s="12" t="s">
        <v>225</v>
      </c>
      <c r="C806" s="13" t="str">
        <f t="shared" si="24"/>
        <v>208</v>
      </c>
      <c r="D806" s="13" t="str">
        <f t="shared" si="25"/>
        <v>20805</v>
      </c>
      <c r="E806" s="13">
        <f>IF(ISNA(VLOOKUP(F806,'2020功能科目'!A:B,2,FALSE)),"",VLOOKUP(F806,'2020功能科目'!A:B,2,FALSE))</f>
        <v>2080502</v>
      </c>
      <c r="F806" s="12" t="s">
        <v>384</v>
      </c>
      <c r="G806" s="14">
        <v>1827063.5</v>
      </c>
      <c r="H806" s="14">
        <v>1060752</v>
      </c>
    </row>
    <row r="807" spans="1:8">
      <c r="A807" s="11">
        <v>255082</v>
      </c>
      <c r="B807" s="12" t="s">
        <v>225</v>
      </c>
      <c r="C807" s="13" t="str">
        <f t="shared" si="24"/>
        <v>208</v>
      </c>
      <c r="D807" s="13" t="str">
        <f t="shared" si="25"/>
        <v>20805</v>
      </c>
      <c r="E807" s="13">
        <f>IF(ISNA(VLOOKUP(F807,'2020功能科目'!A:B,2,FALSE)),"",VLOOKUP(F807,'2020功能科目'!A:B,2,FALSE))</f>
        <v>2080505</v>
      </c>
      <c r="F807" s="12" t="s">
        <v>385</v>
      </c>
      <c r="G807" s="14">
        <v>847540.96</v>
      </c>
      <c r="H807" s="14">
        <v>1043562.88</v>
      </c>
    </row>
    <row r="808" spans="1:8">
      <c r="A808" s="11">
        <v>255082</v>
      </c>
      <c r="B808" s="12" t="s">
        <v>225</v>
      </c>
      <c r="C808" s="13" t="str">
        <f t="shared" si="24"/>
        <v>208</v>
      </c>
      <c r="D808" s="13" t="str">
        <f t="shared" si="25"/>
        <v>20805</v>
      </c>
      <c r="E808" s="13">
        <f>IF(ISNA(VLOOKUP(F808,'2020功能科目'!A:B,2,FALSE)),"",VLOOKUP(F808,'2020功能科目'!A:B,2,FALSE))</f>
        <v>2080506</v>
      </c>
      <c r="F808" s="12" t="s">
        <v>386</v>
      </c>
      <c r="G808" s="14">
        <v>423770.48</v>
      </c>
      <c r="H808" s="14">
        <v>521781.44</v>
      </c>
    </row>
    <row r="809" spans="1:8">
      <c r="A809" s="11">
        <v>255082</v>
      </c>
      <c r="B809" s="12" t="s">
        <v>225</v>
      </c>
      <c r="C809" s="13" t="str">
        <f t="shared" si="24"/>
        <v>210</v>
      </c>
      <c r="D809" s="13" t="str">
        <f t="shared" si="25"/>
        <v>21011</v>
      </c>
      <c r="E809" s="13">
        <f>IF(ISNA(VLOOKUP(F809,'2020功能科目'!A:B,2,FALSE)),"",VLOOKUP(F809,'2020功能科目'!A:B,2,FALSE))</f>
        <v>2101102</v>
      </c>
      <c r="F809" s="12" t="s">
        <v>388</v>
      </c>
      <c r="G809" s="14">
        <v>823364.91</v>
      </c>
      <c r="H809" s="14">
        <v>847894.84</v>
      </c>
    </row>
    <row r="810" spans="1:8">
      <c r="A810" s="11">
        <v>255082</v>
      </c>
      <c r="B810" s="12" t="s">
        <v>225</v>
      </c>
      <c r="C810" s="13" t="str">
        <f t="shared" si="24"/>
        <v>221</v>
      </c>
      <c r="D810" s="13" t="str">
        <f t="shared" si="25"/>
        <v>22102</v>
      </c>
      <c r="E810" s="13">
        <f>IF(ISNA(VLOOKUP(F810,'2020功能科目'!A:B,2,FALSE)),"",VLOOKUP(F810,'2020功能科目'!A:B,2,FALSE))</f>
        <v>2210201</v>
      </c>
      <c r="F810" s="12" t="s">
        <v>390</v>
      </c>
      <c r="G810" s="14">
        <v>1168824</v>
      </c>
      <c r="H810" s="14">
        <v>1052672.1599999999</v>
      </c>
    </row>
    <row r="811" spans="1:8">
      <c r="A811" s="11">
        <v>255082</v>
      </c>
      <c r="B811" s="12" t="s">
        <v>225</v>
      </c>
      <c r="C811" s="13" t="str">
        <f t="shared" si="24"/>
        <v>221</v>
      </c>
      <c r="D811" s="13" t="str">
        <f t="shared" si="25"/>
        <v>22102</v>
      </c>
      <c r="E811" s="13">
        <f>IF(ISNA(VLOOKUP(F811,'2020功能科目'!A:B,2,FALSE)),"",VLOOKUP(F811,'2020功能科目'!A:B,2,FALSE))</f>
        <v>2210202</v>
      </c>
      <c r="F811" s="12" t="s">
        <v>391</v>
      </c>
      <c r="G811" s="14">
        <v>138490</v>
      </c>
      <c r="H811" s="14">
        <v>141000</v>
      </c>
    </row>
    <row r="812" spans="1:8">
      <c r="A812" s="11">
        <v>255082</v>
      </c>
      <c r="B812" s="12" t="s">
        <v>225</v>
      </c>
      <c r="C812" s="13" t="str">
        <f t="shared" si="24"/>
        <v>221</v>
      </c>
      <c r="D812" s="13" t="str">
        <f t="shared" si="25"/>
        <v>22102</v>
      </c>
      <c r="E812" s="13">
        <f>IF(ISNA(VLOOKUP(F812,'2020功能科目'!A:B,2,FALSE)),"",VLOOKUP(F812,'2020功能科目'!A:B,2,FALSE))</f>
        <v>2210203</v>
      </c>
      <c r="F812" s="12" t="s">
        <v>392</v>
      </c>
      <c r="G812" s="14">
        <v>1160386</v>
      </c>
      <c r="H812" s="14">
        <v>1150740</v>
      </c>
    </row>
    <row r="813" spans="1:8">
      <c r="A813" s="11">
        <v>255083</v>
      </c>
      <c r="B813" s="12" t="s">
        <v>226</v>
      </c>
      <c r="C813" s="13" t="str">
        <f t="shared" si="24"/>
        <v>205</v>
      </c>
      <c r="D813" s="13" t="str">
        <f t="shared" si="25"/>
        <v>20502</v>
      </c>
      <c r="E813" s="13">
        <f>IF(ISNA(VLOOKUP(F813,'2020功能科目'!A:B,2,FALSE)),"",VLOOKUP(F813,'2020功能科目'!A:B,2,FALSE))</f>
        <v>2050201</v>
      </c>
      <c r="F813" s="12" t="s">
        <v>377</v>
      </c>
      <c r="G813" s="14">
        <v>18313757.280000001</v>
      </c>
      <c r="H813" s="14">
        <v>15063554.289999999</v>
      </c>
    </row>
    <row r="814" spans="1:8">
      <c r="A814" s="11">
        <v>255083</v>
      </c>
      <c r="B814" s="12" t="s">
        <v>226</v>
      </c>
      <c r="C814" s="13" t="str">
        <f t="shared" si="24"/>
        <v>205</v>
      </c>
      <c r="D814" s="13" t="str">
        <f t="shared" si="25"/>
        <v>20508</v>
      </c>
      <c r="E814" s="13">
        <f>IF(ISNA(VLOOKUP(F814,'2020功能科目'!A:B,2,FALSE)),"",VLOOKUP(F814,'2020功能科目'!A:B,2,FALSE))</f>
        <v>2050803</v>
      </c>
      <c r="F814" s="12" t="s">
        <v>381</v>
      </c>
      <c r="G814" s="14">
        <v>26210</v>
      </c>
      <c r="H814" s="14">
        <v>52800</v>
      </c>
    </row>
    <row r="815" spans="1:8">
      <c r="A815" s="11">
        <v>255083</v>
      </c>
      <c r="B815" s="12" t="s">
        <v>226</v>
      </c>
      <c r="C815" s="13" t="str">
        <f t="shared" si="24"/>
        <v>205</v>
      </c>
      <c r="D815" s="13" t="str">
        <f t="shared" si="25"/>
        <v>20509</v>
      </c>
      <c r="E815" s="13">
        <f>IF(ISNA(VLOOKUP(F815,'2020功能科目'!A:B,2,FALSE)),"",VLOOKUP(F815,'2020功能科目'!A:B,2,FALSE))</f>
        <v>2050999</v>
      </c>
      <c r="F815" s="12" t="s">
        <v>397</v>
      </c>
      <c r="G815" s="14">
        <v>658896</v>
      </c>
      <c r="H815" s="14">
        <v>662000</v>
      </c>
    </row>
    <row r="816" spans="1:8">
      <c r="A816" s="11">
        <v>255083</v>
      </c>
      <c r="B816" s="12" t="s">
        <v>226</v>
      </c>
      <c r="C816" s="13" t="str">
        <f t="shared" si="24"/>
        <v>208</v>
      </c>
      <c r="D816" s="13" t="str">
        <f t="shared" si="25"/>
        <v>20805</v>
      </c>
      <c r="E816" s="13">
        <f>IF(ISNA(VLOOKUP(F816,'2020功能科目'!A:B,2,FALSE)),"",VLOOKUP(F816,'2020功能科目'!A:B,2,FALSE))</f>
        <v>2080502</v>
      </c>
      <c r="F816" s="12" t="s">
        <v>384</v>
      </c>
      <c r="G816" s="14">
        <v>258068</v>
      </c>
      <c r="H816" s="14">
        <v>258590</v>
      </c>
    </row>
    <row r="817" spans="1:8">
      <c r="A817" s="11">
        <v>255083</v>
      </c>
      <c r="B817" s="12" t="s">
        <v>226</v>
      </c>
      <c r="C817" s="13" t="str">
        <f t="shared" si="24"/>
        <v>208</v>
      </c>
      <c r="D817" s="13" t="str">
        <f t="shared" si="25"/>
        <v>20805</v>
      </c>
      <c r="E817" s="13">
        <f>IF(ISNA(VLOOKUP(F817,'2020功能科目'!A:B,2,FALSE)),"",VLOOKUP(F817,'2020功能科目'!A:B,2,FALSE))</f>
        <v>2080505</v>
      </c>
      <c r="F817" s="12" t="s">
        <v>385</v>
      </c>
      <c r="G817" s="14">
        <v>1226902.8899999999</v>
      </c>
      <c r="H817" s="14">
        <v>1254455.29</v>
      </c>
    </row>
    <row r="818" spans="1:8">
      <c r="A818" s="11">
        <v>255083</v>
      </c>
      <c r="B818" s="12" t="s">
        <v>226</v>
      </c>
      <c r="C818" s="13" t="str">
        <f t="shared" si="24"/>
        <v>208</v>
      </c>
      <c r="D818" s="13" t="str">
        <f t="shared" si="25"/>
        <v>20805</v>
      </c>
      <c r="E818" s="13">
        <f>IF(ISNA(VLOOKUP(F818,'2020功能科目'!A:B,2,FALSE)),"",VLOOKUP(F818,'2020功能科目'!A:B,2,FALSE))</f>
        <v>2080506</v>
      </c>
      <c r="F818" s="12" t="s">
        <v>386</v>
      </c>
      <c r="G818" s="14">
        <v>613451.44999999995</v>
      </c>
      <c r="H818" s="14">
        <v>627227.64</v>
      </c>
    </row>
    <row r="819" spans="1:8">
      <c r="A819" s="11">
        <v>255083</v>
      </c>
      <c r="B819" s="12" t="s">
        <v>226</v>
      </c>
      <c r="C819" s="13" t="str">
        <f t="shared" si="24"/>
        <v>210</v>
      </c>
      <c r="D819" s="13" t="str">
        <f t="shared" si="25"/>
        <v>21011</v>
      </c>
      <c r="E819" s="13">
        <f>IF(ISNA(VLOOKUP(F819,'2020功能科目'!A:B,2,FALSE)),"",VLOOKUP(F819,'2020功能科目'!A:B,2,FALSE))</f>
        <v>2101102</v>
      </c>
      <c r="F819" s="12" t="s">
        <v>388</v>
      </c>
      <c r="G819" s="14">
        <v>960197.21</v>
      </c>
      <c r="H819" s="14">
        <v>1019244.92</v>
      </c>
    </row>
    <row r="820" spans="1:8">
      <c r="A820" s="11">
        <v>255083</v>
      </c>
      <c r="B820" s="12" t="s">
        <v>226</v>
      </c>
      <c r="C820" s="13" t="str">
        <f t="shared" si="24"/>
        <v>221</v>
      </c>
      <c r="D820" s="13" t="str">
        <f t="shared" si="25"/>
        <v>22102</v>
      </c>
      <c r="E820" s="13">
        <f>IF(ISNA(VLOOKUP(F820,'2020功能科目'!A:B,2,FALSE)),"",VLOOKUP(F820,'2020功能科目'!A:B,2,FALSE))</f>
        <v>2210201</v>
      </c>
      <c r="F820" s="12" t="s">
        <v>390</v>
      </c>
      <c r="G820" s="14">
        <v>1214106</v>
      </c>
      <c r="H820" s="14">
        <v>1336841.47</v>
      </c>
    </row>
    <row r="821" spans="1:8">
      <c r="A821" s="11">
        <v>255083</v>
      </c>
      <c r="B821" s="12" t="s">
        <v>226</v>
      </c>
      <c r="C821" s="13" t="str">
        <f t="shared" si="24"/>
        <v>221</v>
      </c>
      <c r="D821" s="13" t="str">
        <f t="shared" si="25"/>
        <v>22102</v>
      </c>
      <c r="E821" s="13">
        <f>IF(ISNA(VLOOKUP(F821,'2020功能科目'!A:B,2,FALSE)),"",VLOOKUP(F821,'2020功能科目'!A:B,2,FALSE))</f>
        <v>2210202</v>
      </c>
      <c r="F821" s="12" t="s">
        <v>391</v>
      </c>
      <c r="G821" s="14">
        <v>79440</v>
      </c>
      <c r="H821" s="14">
        <v>80280</v>
      </c>
    </row>
    <row r="822" spans="1:8">
      <c r="A822" s="11">
        <v>255083</v>
      </c>
      <c r="B822" s="12" t="s">
        <v>226</v>
      </c>
      <c r="C822" s="13" t="str">
        <f t="shared" si="24"/>
        <v>221</v>
      </c>
      <c r="D822" s="13" t="str">
        <f t="shared" si="25"/>
        <v>22102</v>
      </c>
      <c r="E822" s="13">
        <f>IF(ISNA(VLOOKUP(F822,'2020功能科目'!A:B,2,FALSE)),"",VLOOKUP(F822,'2020功能科目'!A:B,2,FALSE))</f>
        <v>2210203</v>
      </c>
      <c r="F822" s="12" t="s">
        <v>392</v>
      </c>
      <c r="G822" s="14">
        <v>1407881</v>
      </c>
      <c r="H822" s="14">
        <v>1328220</v>
      </c>
    </row>
    <row r="823" spans="1:8">
      <c r="A823" s="11">
        <v>255085</v>
      </c>
      <c r="B823" s="12" t="s">
        <v>227</v>
      </c>
      <c r="C823" s="13" t="str">
        <f t="shared" si="24"/>
        <v>208</v>
      </c>
      <c r="D823" s="13" t="str">
        <f t="shared" si="25"/>
        <v>20805</v>
      </c>
      <c r="E823" s="13">
        <f>IF(ISNA(VLOOKUP(F823,'2020功能科目'!A:B,2,FALSE)),"",VLOOKUP(F823,'2020功能科目'!A:B,2,FALSE))</f>
        <v>2080502</v>
      </c>
      <c r="F823" s="12" t="s">
        <v>384</v>
      </c>
      <c r="G823" s="14">
        <v>125401</v>
      </c>
      <c r="H823" s="14">
        <v>125560</v>
      </c>
    </row>
    <row r="824" spans="1:8">
      <c r="A824" s="11">
        <v>255085</v>
      </c>
      <c r="B824" s="12" t="s">
        <v>227</v>
      </c>
      <c r="C824" s="13" t="str">
        <f t="shared" si="24"/>
        <v>221</v>
      </c>
      <c r="D824" s="13" t="str">
        <f t="shared" si="25"/>
        <v>22102</v>
      </c>
      <c r="E824" s="13">
        <f>IF(ISNA(VLOOKUP(F824,'2020功能科目'!A:B,2,FALSE)),"",VLOOKUP(F824,'2020功能科目'!A:B,2,FALSE))</f>
        <v>2210202</v>
      </c>
      <c r="F824" s="12" t="s">
        <v>391</v>
      </c>
      <c r="G824" s="14">
        <v>12480</v>
      </c>
      <c r="H824" s="14">
        <v>12480</v>
      </c>
    </row>
    <row r="825" spans="1:8">
      <c r="A825" s="11">
        <v>255087</v>
      </c>
      <c r="B825" s="12" t="s">
        <v>228</v>
      </c>
      <c r="C825" s="13" t="str">
        <f t="shared" si="24"/>
        <v>205</v>
      </c>
      <c r="D825" s="13" t="str">
        <f t="shared" si="25"/>
        <v>20502</v>
      </c>
      <c r="E825" s="13">
        <f>IF(ISNA(VLOOKUP(F825,'2020功能科目'!A:B,2,FALSE)),"",VLOOKUP(F825,'2020功能科目'!A:B,2,FALSE))</f>
        <v>2050201</v>
      </c>
      <c r="F825" s="12" t="s">
        <v>377</v>
      </c>
      <c r="G825" s="14">
        <v>3463599.67</v>
      </c>
      <c r="H825" s="14">
        <v>0</v>
      </c>
    </row>
    <row r="826" spans="1:8">
      <c r="A826" s="11">
        <v>255087</v>
      </c>
      <c r="B826" s="12" t="s">
        <v>228</v>
      </c>
      <c r="C826" s="13" t="str">
        <f t="shared" si="24"/>
        <v>205</v>
      </c>
      <c r="D826" s="13" t="str">
        <f t="shared" si="25"/>
        <v>20502</v>
      </c>
      <c r="E826" s="13">
        <f>IF(ISNA(VLOOKUP(F826,'2020功能科目'!A:B,2,FALSE)),"",VLOOKUP(F826,'2020功能科目'!A:B,2,FALSE))</f>
        <v>2050204</v>
      </c>
      <c r="F826" s="12" t="s">
        <v>379</v>
      </c>
      <c r="G826" s="14">
        <v>66500</v>
      </c>
      <c r="H826" s="14">
        <v>97500</v>
      </c>
    </row>
    <row r="827" spans="1:8">
      <c r="A827" s="11">
        <v>255087</v>
      </c>
      <c r="B827" s="12" t="s">
        <v>228</v>
      </c>
      <c r="C827" s="13" t="str">
        <f t="shared" si="24"/>
        <v>205</v>
      </c>
      <c r="D827" s="13" t="str">
        <f t="shared" si="25"/>
        <v>20502</v>
      </c>
      <c r="E827" s="13">
        <f>IF(ISNA(VLOOKUP(F827,'2020功能科目'!A:B,2,FALSE)),"",VLOOKUP(F827,'2020功能科目'!A:B,2,FALSE))</f>
        <v>2050299</v>
      </c>
      <c r="F827" s="12" t="s">
        <v>380</v>
      </c>
      <c r="G827" s="14">
        <v>412550.53</v>
      </c>
      <c r="H827" s="14">
        <v>170391.76</v>
      </c>
    </row>
    <row r="828" spans="1:8">
      <c r="A828" s="11">
        <v>255087</v>
      </c>
      <c r="B828" s="12" t="s">
        <v>228</v>
      </c>
      <c r="C828" s="13" t="str">
        <f t="shared" si="24"/>
        <v>205</v>
      </c>
      <c r="D828" s="13" t="str">
        <f t="shared" si="25"/>
        <v>20507</v>
      </c>
      <c r="E828" s="13">
        <f>IF(ISNA(VLOOKUP(F828,'2020功能科目'!A:B,2,FALSE)),"",VLOOKUP(F828,'2020功能科目'!A:B,2,FALSE))</f>
        <v>2050701</v>
      </c>
      <c r="F828" s="12" t="s">
        <v>398</v>
      </c>
      <c r="G828" s="14">
        <v>37574054.200000003</v>
      </c>
      <c r="H828" s="14">
        <v>29728770.199999999</v>
      </c>
    </row>
    <row r="829" spans="1:8">
      <c r="A829" s="11">
        <v>255087</v>
      </c>
      <c r="B829" s="12" t="s">
        <v>228</v>
      </c>
      <c r="C829" s="13" t="str">
        <f t="shared" si="24"/>
        <v>205</v>
      </c>
      <c r="D829" s="13" t="str">
        <f t="shared" si="25"/>
        <v>20508</v>
      </c>
      <c r="E829" s="13">
        <f>IF(ISNA(VLOOKUP(F829,'2020功能科目'!A:B,2,FALSE)),"",VLOOKUP(F829,'2020功能科目'!A:B,2,FALSE))</f>
        <v>2050803</v>
      </c>
      <c r="F829" s="12" t="s">
        <v>381</v>
      </c>
      <c r="G829" s="14">
        <v>15500</v>
      </c>
      <c r="H829" s="14">
        <v>85600</v>
      </c>
    </row>
    <row r="830" spans="1:8">
      <c r="A830" s="11">
        <v>255087</v>
      </c>
      <c r="B830" s="12" t="s">
        <v>228</v>
      </c>
      <c r="C830" s="13" t="str">
        <f t="shared" si="24"/>
        <v>205</v>
      </c>
      <c r="D830" s="13" t="str">
        <f t="shared" si="25"/>
        <v>20509</v>
      </c>
      <c r="E830" s="13">
        <f>IF(ISNA(VLOOKUP(F830,'2020功能科目'!A:B,2,FALSE)),"",VLOOKUP(F830,'2020功能科目'!A:B,2,FALSE))</f>
        <v>2050903</v>
      </c>
      <c r="F830" s="12" t="s">
        <v>382</v>
      </c>
      <c r="G830" s="14">
        <v>2345000</v>
      </c>
      <c r="H830" s="14">
        <v>2345000</v>
      </c>
    </row>
    <row r="831" spans="1:8">
      <c r="A831" s="11">
        <v>255087</v>
      </c>
      <c r="B831" s="12" t="s">
        <v>228</v>
      </c>
      <c r="C831" s="13" t="str">
        <f t="shared" si="24"/>
        <v>205</v>
      </c>
      <c r="D831" s="13" t="str">
        <f t="shared" si="25"/>
        <v>20509</v>
      </c>
      <c r="E831" s="13">
        <f>IF(ISNA(VLOOKUP(F831,'2020功能科目'!A:B,2,FALSE)),"",VLOOKUP(F831,'2020功能科目'!A:B,2,FALSE))</f>
        <v>2050904</v>
      </c>
      <c r="F831" s="12" t="s">
        <v>383</v>
      </c>
      <c r="G831" s="14">
        <v>191200</v>
      </c>
      <c r="H831" s="14">
        <v>192000</v>
      </c>
    </row>
    <row r="832" spans="1:8">
      <c r="A832" s="11">
        <v>255087</v>
      </c>
      <c r="B832" s="12" t="s">
        <v>228</v>
      </c>
      <c r="C832" s="13" t="str">
        <f t="shared" si="24"/>
        <v>208</v>
      </c>
      <c r="D832" s="13" t="str">
        <f t="shared" si="25"/>
        <v>20805</v>
      </c>
      <c r="E832" s="13">
        <f>IF(ISNA(VLOOKUP(F832,'2020功能科目'!A:B,2,FALSE)),"",VLOOKUP(F832,'2020功能科目'!A:B,2,FALSE))</f>
        <v>2080502</v>
      </c>
      <c r="F832" s="12" t="s">
        <v>384</v>
      </c>
      <c r="G832" s="14">
        <v>1387676.6</v>
      </c>
      <c r="H832" s="14">
        <v>1051278</v>
      </c>
    </row>
    <row r="833" spans="1:8">
      <c r="A833" s="11">
        <v>255087</v>
      </c>
      <c r="B833" s="12" t="s">
        <v>228</v>
      </c>
      <c r="C833" s="13" t="str">
        <f t="shared" si="24"/>
        <v>208</v>
      </c>
      <c r="D833" s="13" t="str">
        <f t="shared" si="25"/>
        <v>20805</v>
      </c>
      <c r="E833" s="13">
        <f>IF(ISNA(VLOOKUP(F833,'2020功能科目'!A:B,2,FALSE)),"",VLOOKUP(F833,'2020功能科目'!A:B,2,FALSE))</f>
        <v>2080505</v>
      </c>
      <c r="F833" s="12" t="s">
        <v>385</v>
      </c>
      <c r="G833" s="14">
        <v>2478130.4</v>
      </c>
      <c r="H833" s="14">
        <v>2810673.92</v>
      </c>
    </row>
    <row r="834" spans="1:8">
      <c r="A834" s="11">
        <v>255087</v>
      </c>
      <c r="B834" s="12" t="s">
        <v>228</v>
      </c>
      <c r="C834" s="13" t="str">
        <f t="shared" si="24"/>
        <v>208</v>
      </c>
      <c r="D834" s="13" t="str">
        <f t="shared" si="25"/>
        <v>20805</v>
      </c>
      <c r="E834" s="13">
        <f>IF(ISNA(VLOOKUP(F834,'2020功能科目'!A:B,2,FALSE)),"",VLOOKUP(F834,'2020功能科目'!A:B,2,FALSE))</f>
        <v>2080506</v>
      </c>
      <c r="F834" s="12" t="s">
        <v>386</v>
      </c>
      <c r="G834" s="14">
        <v>1239065.2</v>
      </c>
      <c r="H834" s="14">
        <v>1405336.96</v>
      </c>
    </row>
    <row r="835" spans="1:8">
      <c r="A835" s="11">
        <v>255087</v>
      </c>
      <c r="B835" s="12" t="s">
        <v>228</v>
      </c>
      <c r="C835" s="13" t="str">
        <f t="shared" ref="C835:C898" si="26">LEFT(D835,3)</f>
        <v>210</v>
      </c>
      <c r="D835" s="13" t="str">
        <f t="shared" ref="D835:D898" si="27">LEFT(E835,5)</f>
        <v>21011</v>
      </c>
      <c r="E835" s="13">
        <f>IF(ISNA(VLOOKUP(F835,'2020功能科目'!A:B,2,FALSE)),"",VLOOKUP(F835,'2020功能科目'!A:B,2,FALSE))</f>
        <v>2101102</v>
      </c>
      <c r="F835" s="12" t="s">
        <v>388</v>
      </c>
      <c r="G835" s="14">
        <v>2595725.11</v>
      </c>
      <c r="H835" s="14">
        <v>2283672.56</v>
      </c>
    </row>
    <row r="836" spans="1:8">
      <c r="A836" s="11">
        <v>255087</v>
      </c>
      <c r="B836" s="12" t="s">
        <v>228</v>
      </c>
      <c r="C836" s="13" t="str">
        <f t="shared" si="26"/>
        <v>221</v>
      </c>
      <c r="D836" s="13" t="str">
        <f t="shared" si="27"/>
        <v>22102</v>
      </c>
      <c r="E836" s="13">
        <f>IF(ISNA(VLOOKUP(F836,'2020功能科目'!A:B,2,FALSE)),"",VLOOKUP(F836,'2020功能科目'!A:B,2,FALSE))</f>
        <v>2210201</v>
      </c>
      <c r="F836" s="12" t="s">
        <v>390</v>
      </c>
      <c r="G836" s="14">
        <v>3163075</v>
      </c>
      <c r="H836" s="14">
        <v>2750005.44</v>
      </c>
    </row>
    <row r="837" spans="1:8">
      <c r="A837" s="11">
        <v>255087</v>
      </c>
      <c r="B837" s="12" t="s">
        <v>228</v>
      </c>
      <c r="C837" s="13" t="str">
        <f t="shared" si="26"/>
        <v>221</v>
      </c>
      <c r="D837" s="13" t="str">
        <f t="shared" si="27"/>
        <v>22102</v>
      </c>
      <c r="E837" s="13">
        <f>IF(ISNA(VLOOKUP(F837,'2020功能科目'!A:B,2,FALSE)),"",VLOOKUP(F837,'2020功能科目'!A:B,2,FALSE))</f>
        <v>2210202</v>
      </c>
      <c r="F837" s="12" t="s">
        <v>391</v>
      </c>
      <c r="G837" s="14">
        <v>189770</v>
      </c>
      <c r="H837" s="14">
        <v>197160</v>
      </c>
    </row>
    <row r="838" spans="1:8">
      <c r="A838" s="11">
        <v>255087</v>
      </c>
      <c r="B838" s="12" t="s">
        <v>228</v>
      </c>
      <c r="C838" s="13" t="str">
        <f t="shared" si="26"/>
        <v>221</v>
      </c>
      <c r="D838" s="13" t="str">
        <f t="shared" si="27"/>
        <v>22102</v>
      </c>
      <c r="E838" s="13">
        <f>IF(ISNA(VLOOKUP(F838,'2020功能科目'!A:B,2,FALSE)),"",VLOOKUP(F838,'2020功能科目'!A:B,2,FALSE))</f>
        <v>2210203</v>
      </c>
      <c r="F838" s="12" t="s">
        <v>392</v>
      </c>
      <c r="G838" s="14">
        <v>3223952</v>
      </c>
      <c r="H838" s="14">
        <v>3211392</v>
      </c>
    </row>
    <row r="839" spans="1:8">
      <c r="A839" s="11">
        <v>255088</v>
      </c>
      <c r="B839" s="12" t="s">
        <v>229</v>
      </c>
      <c r="C839" s="13" t="str">
        <f t="shared" si="26"/>
        <v>205</v>
      </c>
      <c r="D839" s="13" t="str">
        <f t="shared" si="27"/>
        <v>20502</v>
      </c>
      <c r="E839" s="13">
        <f>IF(ISNA(VLOOKUP(F839,'2020功能科目'!A:B,2,FALSE)),"",VLOOKUP(F839,'2020功能科目'!A:B,2,FALSE))</f>
        <v>2050201</v>
      </c>
      <c r="F839" s="12" t="s">
        <v>377</v>
      </c>
      <c r="G839" s="14">
        <v>572719.30000000005</v>
      </c>
      <c r="H839" s="14">
        <v>668755.80000000005</v>
      </c>
    </row>
    <row r="840" spans="1:8">
      <c r="A840" s="11">
        <v>255088</v>
      </c>
      <c r="B840" s="12" t="s">
        <v>229</v>
      </c>
      <c r="C840" s="13" t="str">
        <f t="shared" si="26"/>
        <v>205</v>
      </c>
      <c r="D840" s="13" t="str">
        <f t="shared" si="27"/>
        <v>20502</v>
      </c>
      <c r="E840" s="13">
        <f>IF(ISNA(VLOOKUP(F840,'2020功能科目'!A:B,2,FALSE)),"",VLOOKUP(F840,'2020功能科目'!A:B,2,FALSE))</f>
        <v>2050299</v>
      </c>
      <c r="F840" s="12" t="s">
        <v>380</v>
      </c>
      <c r="G840" s="14">
        <v>328160</v>
      </c>
      <c r="H840" s="14">
        <v>20550</v>
      </c>
    </row>
    <row r="841" spans="1:8">
      <c r="A841" s="11">
        <v>255088</v>
      </c>
      <c r="B841" s="12" t="s">
        <v>229</v>
      </c>
      <c r="C841" s="13" t="str">
        <f t="shared" si="26"/>
        <v>205</v>
      </c>
      <c r="D841" s="13" t="str">
        <f t="shared" si="27"/>
        <v>20507</v>
      </c>
      <c r="E841" s="13">
        <f>IF(ISNA(VLOOKUP(F841,'2020功能科目'!A:B,2,FALSE)),"",VLOOKUP(F841,'2020功能科目'!A:B,2,FALSE))</f>
        <v>2050701</v>
      </c>
      <c r="F841" s="12" t="s">
        <v>398</v>
      </c>
      <c r="G841" s="14">
        <v>39508213.979999997</v>
      </c>
      <c r="H841" s="14">
        <v>32975365.640000001</v>
      </c>
    </row>
    <row r="842" spans="1:8">
      <c r="A842" s="11">
        <v>255088</v>
      </c>
      <c r="B842" s="12" t="s">
        <v>229</v>
      </c>
      <c r="C842" s="13" t="str">
        <f t="shared" si="26"/>
        <v>205</v>
      </c>
      <c r="D842" s="13" t="str">
        <f t="shared" si="27"/>
        <v>20507</v>
      </c>
      <c r="E842" s="13">
        <f>IF(ISNA(VLOOKUP(F842,'2020功能科目'!A:B,2,FALSE)),"",VLOOKUP(F842,'2020功能科目'!A:B,2,FALSE))</f>
        <v>2050799</v>
      </c>
      <c r="F842" s="12" t="s">
        <v>399</v>
      </c>
      <c r="G842" s="14">
        <v>28400</v>
      </c>
      <c r="H842" s="14">
        <v>339991</v>
      </c>
    </row>
    <row r="843" spans="1:8">
      <c r="A843" s="11">
        <v>255088</v>
      </c>
      <c r="B843" s="12" t="s">
        <v>229</v>
      </c>
      <c r="C843" s="13" t="str">
        <f t="shared" si="26"/>
        <v>205</v>
      </c>
      <c r="D843" s="13" t="str">
        <f t="shared" si="27"/>
        <v>20508</v>
      </c>
      <c r="E843" s="13">
        <f>IF(ISNA(VLOOKUP(F843,'2020功能科目'!A:B,2,FALSE)),"",VLOOKUP(F843,'2020功能科目'!A:B,2,FALSE))</f>
        <v>2050803</v>
      </c>
      <c r="F843" s="12" t="s">
        <v>381</v>
      </c>
      <c r="G843" s="14">
        <v>0</v>
      </c>
      <c r="H843" s="14">
        <v>95200</v>
      </c>
    </row>
    <row r="844" spans="1:8">
      <c r="A844" s="11">
        <v>255088</v>
      </c>
      <c r="B844" s="12" t="s">
        <v>229</v>
      </c>
      <c r="C844" s="13" t="str">
        <f t="shared" si="26"/>
        <v>205</v>
      </c>
      <c r="D844" s="13" t="str">
        <f t="shared" si="27"/>
        <v>20509</v>
      </c>
      <c r="E844" s="13">
        <f>IF(ISNA(VLOOKUP(F844,'2020功能科目'!A:B,2,FALSE)),"",VLOOKUP(F844,'2020功能科目'!A:B,2,FALSE))</f>
        <v>2050903</v>
      </c>
      <c r="F844" s="12" t="s">
        <v>382</v>
      </c>
      <c r="G844" s="14">
        <v>3471341.6</v>
      </c>
      <c r="H844" s="14">
        <v>3472000</v>
      </c>
    </row>
    <row r="845" spans="1:8">
      <c r="A845" s="11">
        <v>255088</v>
      </c>
      <c r="B845" s="12" t="s">
        <v>229</v>
      </c>
      <c r="C845" s="13" t="str">
        <f t="shared" si="26"/>
        <v>205</v>
      </c>
      <c r="D845" s="13" t="str">
        <f t="shared" si="27"/>
        <v>20509</v>
      </c>
      <c r="E845" s="13">
        <f>IF(ISNA(VLOOKUP(F845,'2020功能科目'!A:B,2,FALSE)),"",VLOOKUP(F845,'2020功能科目'!A:B,2,FALSE))</f>
        <v>2050904</v>
      </c>
      <c r="F845" s="12" t="s">
        <v>383</v>
      </c>
      <c r="G845" s="14">
        <v>1503457</v>
      </c>
      <c r="H845" s="14">
        <v>1507000</v>
      </c>
    </row>
    <row r="846" spans="1:8">
      <c r="A846" s="11">
        <v>255088</v>
      </c>
      <c r="B846" s="12" t="s">
        <v>229</v>
      </c>
      <c r="C846" s="13" t="str">
        <f t="shared" si="26"/>
        <v>208</v>
      </c>
      <c r="D846" s="13" t="str">
        <f t="shared" si="27"/>
        <v>20805</v>
      </c>
      <c r="E846" s="13">
        <f>IF(ISNA(VLOOKUP(F846,'2020功能科目'!A:B,2,FALSE)),"",VLOOKUP(F846,'2020功能科目'!A:B,2,FALSE))</f>
        <v>2080502</v>
      </c>
      <c r="F846" s="12" t="s">
        <v>384</v>
      </c>
      <c r="G846" s="14">
        <v>1381126.4</v>
      </c>
      <c r="H846" s="14">
        <v>1206144.3999999999</v>
      </c>
    </row>
    <row r="847" spans="1:8">
      <c r="A847" s="11">
        <v>255088</v>
      </c>
      <c r="B847" s="12" t="s">
        <v>229</v>
      </c>
      <c r="C847" s="13" t="str">
        <f t="shared" si="26"/>
        <v>208</v>
      </c>
      <c r="D847" s="13" t="str">
        <f t="shared" si="27"/>
        <v>20805</v>
      </c>
      <c r="E847" s="13">
        <f>IF(ISNA(VLOOKUP(F847,'2020功能科目'!A:B,2,FALSE)),"",VLOOKUP(F847,'2020功能科目'!A:B,2,FALSE))</f>
        <v>2080505</v>
      </c>
      <c r="F847" s="12" t="s">
        <v>385</v>
      </c>
      <c r="G847" s="14">
        <v>2581115.52</v>
      </c>
      <c r="H847" s="14">
        <v>3018389.12</v>
      </c>
    </row>
    <row r="848" spans="1:8">
      <c r="A848" s="11">
        <v>255088</v>
      </c>
      <c r="B848" s="12" t="s">
        <v>229</v>
      </c>
      <c r="C848" s="13" t="str">
        <f t="shared" si="26"/>
        <v>208</v>
      </c>
      <c r="D848" s="13" t="str">
        <f t="shared" si="27"/>
        <v>20805</v>
      </c>
      <c r="E848" s="13">
        <f>IF(ISNA(VLOOKUP(F848,'2020功能科目'!A:B,2,FALSE)),"",VLOOKUP(F848,'2020功能科目'!A:B,2,FALSE))</f>
        <v>2080506</v>
      </c>
      <c r="F848" s="12" t="s">
        <v>386</v>
      </c>
      <c r="G848" s="14">
        <v>1290557.76</v>
      </c>
      <c r="H848" s="14">
        <v>1509194.56</v>
      </c>
    </row>
    <row r="849" spans="1:8">
      <c r="A849" s="11">
        <v>255088</v>
      </c>
      <c r="B849" s="12" t="s">
        <v>229</v>
      </c>
      <c r="C849" s="13" t="str">
        <f t="shared" si="26"/>
        <v>210</v>
      </c>
      <c r="D849" s="13" t="str">
        <f t="shared" si="27"/>
        <v>21011</v>
      </c>
      <c r="E849" s="13">
        <f>IF(ISNA(VLOOKUP(F849,'2020功能科目'!A:B,2,FALSE)),"",VLOOKUP(F849,'2020功能科目'!A:B,2,FALSE))</f>
        <v>2101102</v>
      </c>
      <c r="F849" s="12" t="s">
        <v>388</v>
      </c>
      <c r="G849" s="14">
        <v>2188084.6</v>
      </c>
      <c r="H849" s="14">
        <v>2452441.16</v>
      </c>
    </row>
    <row r="850" spans="1:8">
      <c r="A850" s="11">
        <v>255088</v>
      </c>
      <c r="B850" s="12" t="s">
        <v>229</v>
      </c>
      <c r="C850" s="13" t="str">
        <f t="shared" si="26"/>
        <v>221</v>
      </c>
      <c r="D850" s="13" t="str">
        <f t="shared" si="27"/>
        <v>22102</v>
      </c>
      <c r="E850" s="13">
        <f>IF(ISNA(VLOOKUP(F850,'2020功能科目'!A:B,2,FALSE)),"",VLOOKUP(F850,'2020功能科目'!A:B,2,FALSE))</f>
        <v>2210201</v>
      </c>
      <c r="F850" s="12" t="s">
        <v>390</v>
      </c>
      <c r="G850" s="14">
        <v>2673597</v>
      </c>
      <c r="H850" s="14">
        <v>2977791.84</v>
      </c>
    </row>
    <row r="851" spans="1:8">
      <c r="A851" s="11">
        <v>255088</v>
      </c>
      <c r="B851" s="12" t="s">
        <v>229</v>
      </c>
      <c r="C851" s="13" t="str">
        <f t="shared" si="26"/>
        <v>221</v>
      </c>
      <c r="D851" s="13" t="str">
        <f t="shared" si="27"/>
        <v>22102</v>
      </c>
      <c r="E851" s="13">
        <f>IF(ISNA(VLOOKUP(F851,'2020功能科目'!A:B,2,FALSE)),"",VLOOKUP(F851,'2020功能科目'!A:B,2,FALSE))</f>
        <v>2210202</v>
      </c>
      <c r="F851" s="12" t="s">
        <v>391</v>
      </c>
      <c r="G851" s="14">
        <v>217670</v>
      </c>
      <c r="H851" s="14">
        <v>224160</v>
      </c>
    </row>
    <row r="852" spans="1:8">
      <c r="A852" s="11">
        <v>255088</v>
      </c>
      <c r="B852" s="12" t="s">
        <v>229</v>
      </c>
      <c r="C852" s="13" t="str">
        <f t="shared" si="26"/>
        <v>221</v>
      </c>
      <c r="D852" s="13" t="str">
        <f t="shared" si="27"/>
        <v>22102</v>
      </c>
      <c r="E852" s="13">
        <f>IF(ISNA(VLOOKUP(F852,'2020功能科目'!A:B,2,FALSE)),"",VLOOKUP(F852,'2020功能科目'!A:B,2,FALSE))</f>
        <v>2210203</v>
      </c>
      <c r="F852" s="12" t="s">
        <v>392</v>
      </c>
      <c r="G852" s="14">
        <v>3519962</v>
      </c>
      <c r="H852" s="14">
        <v>3422868</v>
      </c>
    </row>
    <row r="853" spans="1:8">
      <c r="A853" s="11">
        <v>255089</v>
      </c>
      <c r="B853" s="12" t="s">
        <v>230</v>
      </c>
      <c r="C853" s="13" t="str">
        <f t="shared" si="26"/>
        <v>205</v>
      </c>
      <c r="D853" s="13" t="str">
        <f t="shared" si="27"/>
        <v>20502</v>
      </c>
      <c r="E853" s="13">
        <f>IF(ISNA(VLOOKUP(F853,'2020功能科目'!A:B,2,FALSE)),"",VLOOKUP(F853,'2020功能科目'!A:B,2,FALSE))</f>
        <v>2050299</v>
      </c>
      <c r="F853" s="12" t="s">
        <v>380</v>
      </c>
      <c r="G853" s="14">
        <v>99692</v>
      </c>
      <c r="H853" s="14">
        <v>2550</v>
      </c>
    </row>
    <row r="854" spans="1:8">
      <c r="A854" s="11">
        <v>255089</v>
      </c>
      <c r="B854" s="12" t="s">
        <v>230</v>
      </c>
      <c r="C854" s="13" t="str">
        <f t="shared" si="26"/>
        <v>205</v>
      </c>
      <c r="D854" s="13" t="str">
        <f t="shared" si="27"/>
        <v>20507</v>
      </c>
      <c r="E854" s="13">
        <f>IF(ISNA(VLOOKUP(F854,'2020功能科目'!A:B,2,FALSE)),"",VLOOKUP(F854,'2020功能科目'!A:B,2,FALSE))</f>
        <v>2050702</v>
      </c>
      <c r="F854" s="12" t="s">
        <v>400</v>
      </c>
      <c r="G854" s="14">
        <v>12878790.67</v>
      </c>
      <c r="H854" s="14">
        <v>10625670.27</v>
      </c>
    </row>
    <row r="855" spans="1:8">
      <c r="A855" s="11">
        <v>255089</v>
      </c>
      <c r="B855" s="12" t="s">
        <v>230</v>
      </c>
      <c r="C855" s="13" t="str">
        <f t="shared" si="26"/>
        <v>205</v>
      </c>
      <c r="D855" s="13" t="str">
        <f t="shared" si="27"/>
        <v>20508</v>
      </c>
      <c r="E855" s="13">
        <f>IF(ISNA(VLOOKUP(F855,'2020功能科目'!A:B,2,FALSE)),"",VLOOKUP(F855,'2020功能科目'!A:B,2,FALSE))</f>
        <v>2050803</v>
      </c>
      <c r="F855" s="12" t="s">
        <v>381</v>
      </c>
      <c r="G855" s="14">
        <v>14400</v>
      </c>
      <c r="H855" s="14">
        <v>28800</v>
      </c>
    </row>
    <row r="856" spans="1:8">
      <c r="A856" s="11">
        <v>255089</v>
      </c>
      <c r="B856" s="12" t="s">
        <v>230</v>
      </c>
      <c r="C856" s="13" t="str">
        <f t="shared" si="26"/>
        <v>205</v>
      </c>
      <c r="D856" s="13" t="str">
        <f t="shared" si="27"/>
        <v>20509</v>
      </c>
      <c r="E856" s="13">
        <f>IF(ISNA(VLOOKUP(F856,'2020功能科目'!A:B,2,FALSE)),"",VLOOKUP(F856,'2020功能科目'!A:B,2,FALSE))</f>
        <v>2050904</v>
      </c>
      <c r="F856" s="12" t="s">
        <v>383</v>
      </c>
      <c r="G856" s="14">
        <v>417500</v>
      </c>
      <c r="H856" s="14">
        <v>417500</v>
      </c>
    </row>
    <row r="857" spans="1:8">
      <c r="A857" s="11">
        <v>255089</v>
      </c>
      <c r="B857" s="12" t="s">
        <v>230</v>
      </c>
      <c r="C857" s="13" t="str">
        <f t="shared" si="26"/>
        <v>208</v>
      </c>
      <c r="D857" s="13" t="str">
        <f t="shared" si="27"/>
        <v>20805</v>
      </c>
      <c r="E857" s="13">
        <f>IF(ISNA(VLOOKUP(F857,'2020功能科目'!A:B,2,FALSE)),"",VLOOKUP(F857,'2020功能科目'!A:B,2,FALSE))</f>
        <v>2080502</v>
      </c>
      <c r="F857" s="12" t="s">
        <v>384</v>
      </c>
      <c r="G857" s="14">
        <v>1049838</v>
      </c>
      <c r="H857" s="14">
        <v>813300</v>
      </c>
    </row>
    <row r="858" spans="1:8">
      <c r="A858" s="11">
        <v>255089</v>
      </c>
      <c r="B858" s="12" t="s">
        <v>230</v>
      </c>
      <c r="C858" s="13" t="str">
        <f t="shared" si="26"/>
        <v>208</v>
      </c>
      <c r="D858" s="13" t="str">
        <f t="shared" si="27"/>
        <v>20805</v>
      </c>
      <c r="E858" s="13">
        <f>IF(ISNA(VLOOKUP(F858,'2020功能科目'!A:B,2,FALSE)),"",VLOOKUP(F858,'2020功能科目'!A:B,2,FALSE))</f>
        <v>2080505</v>
      </c>
      <c r="F858" s="12" t="s">
        <v>385</v>
      </c>
      <c r="G858" s="14">
        <v>900388.8</v>
      </c>
      <c r="H858" s="14">
        <v>900388.8</v>
      </c>
    </row>
    <row r="859" spans="1:8">
      <c r="A859" s="11">
        <v>255089</v>
      </c>
      <c r="B859" s="12" t="s">
        <v>230</v>
      </c>
      <c r="C859" s="13" t="str">
        <f t="shared" si="26"/>
        <v>208</v>
      </c>
      <c r="D859" s="13" t="str">
        <f t="shared" si="27"/>
        <v>20805</v>
      </c>
      <c r="E859" s="13">
        <f>IF(ISNA(VLOOKUP(F859,'2020功能科目'!A:B,2,FALSE)),"",VLOOKUP(F859,'2020功能科目'!A:B,2,FALSE))</f>
        <v>2080506</v>
      </c>
      <c r="F859" s="12" t="s">
        <v>386</v>
      </c>
      <c r="G859" s="14">
        <v>450194.4</v>
      </c>
      <c r="H859" s="14">
        <v>450194.4</v>
      </c>
    </row>
    <row r="860" spans="1:8">
      <c r="A860" s="11">
        <v>255089</v>
      </c>
      <c r="B860" s="12" t="s">
        <v>230</v>
      </c>
      <c r="C860" s="13" t="str">
        <f t="shared" si="26"/>
        <v>208</v>
      </c>
      <c r="D860" s="13" t="str">
        <f t="shared" si="27"/>
        <v>20808</v>
      </c>
      <c r="E860" s="13">
        <f>IF(ISNA(VLOOKUP(F860,'2020功能科目'!A:B,2,FALSE)),"",VLOOKUP(F860,'2020功能科目'!A:B,2,FALSE))</f>
        <v>2080801</v>
      </c>
      <c r="F860" s="12" t="s">
        <v>387</v>
      </c>
      <c r="G860" s="14">
        <v>219958</v>
      </c>
      <c r="H860" s="14">
        <v>0</v>
      </c>
    </row>
    <row r="861" spans="1:8">
      <c r="A861" s="11">
        <v>255089</v>
      </c>
      <c r="B861" s="12" t="s">
        <v>230</v>
      </c>
      <c r="C861" s="13" t="str">
        <f t="shared" si="26"/>
        <v>210</v>
      </c>
      <c r="D861" s="13" t="str">
        <f t="shared" si="27"/>
        <v>21011</v>
      </c>
      <c r="E861" s="13">
        <f>IF(ISNA(VLOOKUP(F861,'2020功能科目'!A:B,2,FALSE)),"",VLOOKUP(F861,'2020功能科目'!A:B,2,FALSE))</f>
        <v>2101102</v>
      </c>
      <c r="F861" s="12" t="s">
        <v>388</v>
      </c>
      <c r="G861" s="14">
        <v>731565.9</v>
      </c>
      <c r="H861" s="14">
        <v>731565.9</v>
      </c>
    </row>
    <row r="862" spans="1:8">
      <c r="A862" s="11">
        <v>255089</v>
      </c>
      <c r="B862" s="12" t="s">
        <v>230</v>
      </c>
      <c r="C862" s="13" t="str">
        <f t="shared" si="26"/>
        <v>221</v>
      </c>
      <c r="D862" s="13" t="str">
        <f t="shared" si="27"/>
        <v>22102</v>
      </c>
      <c r="E862" s="13">
        <f>IF(ISNA(VLOOKUP(F862,'2020功能科目'!A:B,2,FALSE)),"",VLOOKUP(F862,'2020功能科目'!A:B,2,FALSE))</f>
        <v>2210201</v>
      </c>
      <c r="F862" s="12" t="s">
        <v>390</v>
      </c>
      <c r="G862" s="14">
        <v>872716</v>
      </c>
      <c r="H862" s="14">
        <v>891291.6</v>
      </c>
    </row>
    <row r="863" spans="1:8">
      <c r="A863" s="11">
        <v>255089</v>
      </c>
      <c r="B863" s="12" t="s">
        <v>230</v>
      </c>
      <c r="C863" s="13" t="str">
        <f t="shared" si="26"/>
        <v>221</v>
      </c>
      <c r="D863" s="13" t="str">
        <f t="shared" si="27"/>
        <v>22102</v>
      </c>
      <c r="E863" s="13">
        <f>IF(ISNA(VLOOKUP(F863,'2020功能科目'!A:B,2,FALSE)),"",VLOOKUP(F863,'2020功能科目'!A:B,2,FALSE))</f>
        <v>2210202</v>
      </c>
      <c r="F863" s="12" t="s">
        <v>391</v>
      </c>
      <c r="G863" s="14">
        <v>68440</v>
      </c>
      <c r="H863" s="14">
        <v>70800</v>
      </c>
    </row>
    <row r="864" spans="1:8">
      <c r="A864" s="11">
        <v>255089</v>
      </c>
      <c r="B864" s="12" t="s">
        <v>230</v>
      </c>
      <c r="C864" s="13" t="str">
        <f t="shared" si="26"/>
        <v>221</v>
      </c>
      <c r="D864" s="13" t="str">
        <f t="shared" si="27"/>
        <v>22102</v>
      </c>
      <c r="E864" s="13">
        <f>IF(ISNA(VLOOKUP(F864,'2020功能科目'!A:B,2,FALSE)),"",VLOOKUP(F864,'2020功能科目'!A:B,2,FALSE))</f>
        <v>2210203</v>
      </c>
      <c r="F864" s="12" t="s">
        <v>392</v>
      </c>
      <c r="G864" s="14">
        <v>909743</v>
      </c>
      <c r="H864" s="14">
        <v>942600</v>
      </c>
    </row>
    <row r="865" spans="1:8">
      <c r="A865" s="11">
        <v>255090</v>
      </c>
      <c r="B865" s="12" t="s">
        <v>231</v>
      </c>
      <c r="C865" s="13" t="str">
        <f t="shared" si="26"/>
        <v>205</v>
      </c>
      <c r="D865" s="13" t="str">
        <f t="shared" si="27"/>
        <v>20502</v>
      </c>
      <c r="E865" s="13">
        <f>IF(ISNA(VLOOKUP(F865,'2020功能科目'!A:B,2,FALSE)),"",VLOOKUP(F865,'2020功能科目'!A:B,2,FALSE))</f>
        <v>2050299</v>
      </c>
      <c r="F865" s="12" t="s">
        <v>380</v>
      </c>
      <c r="G865" s="14">
        <v>14706158.380000001</v>
      </c>
      <c r="H865" s="14">
        <v>14286798.07</v>
      </c>
    </row>
    <row r="866" spans="1:8">
      <c r="A866" s="11">
        <v>255090</v>
      </c>
      <c r="B866" s="12" t="s">
        <v>231</v>
      </c>
      <c r="C866" s="13" t="str">
        <f t="shared" si="26"/>
        <v>205</v>
      </c>
      <c r="D866" s="13" t="str">
        <f t="shared" si="27"/>
        <v>20508</v>
      </c>
      <c r="E866" s="13">
        <f>IF(ISNA(VLOOKUP(F866,'2020功能科目'!A:B,2,FALSE)),"",VLOOKUP(F866,'2020功能科目'!A:B,2,FALSE))</f>
        <v>2050803</v>
      </c>
      <c r="F866" s="12" t="s">
        <v>381</v>
      </c>
      <c r="G866" s="14">
        <v>0</v>
      </c>
      <c r="H866" s="14">
        <v>35200</v>
      </c>
    </row>
    <row r="867" spans="1:8">
      <c r="A867" s="11">
        <v>255090</v>
      </c>
      <c r="B867" s="12" t="s">
        <v>231</v>
      </c>
      <c r="C867" s="13" t="str">
        <f t="shared" si="26"/>
        <v>205</v>
      </c>
      <c r="D867" s="13" t="str">
        <f t="shared" si="27"/>
        <v>20509</v>
      </c>
      <c r="E867" s="13">
        <f>IF(ISNA(VLOOKUP(F867,'2020功能科目'!A:B,2,FALSE)),"",VLOOKUP(F867,'2020功能科目'!A:B,2,FALSE))</f>
        <v>2050999</v>
      </c>
      <c r="F867" s="12" t="s">
        <v>397</v>
      </c>
      <c r="G867" s="14">
        <v>163160</v>
      </c>
      <c r="H867" s="14">
        <v>217160</v>
      </c>
    </row>
    <row r="868" spans="1:8">
      <c r="A868" s="11">
        <v>255090</v>
      </c>
      <c r="B868" s="12" t="s">
        <v>231</v>
      </c>
      <c r="C868" s="13" t="str">
        <f t="shared" si="26"/>
        <v>208</v>
      </c>
      <c r="D868" s="13" t="str">
        <f t="shared" si="27"/>
        <v>20805</v>
      </c>
      <c r="E868" s="13">
        <f>IF(ISNA(VLOOKUP(F868,'2020功能科目'!A:B,2,FALSE)),"",VLOOKUP(F868,'2020功能科目'!A:B,2,FALSE))</f>
        <v>2080502</v>
      </c>
      <c r="F868" s="12" t="s">
        <v>384</v>
      </c>
      <c r="G868" s="14">
        <v>1267466.5</v>
      </c>
      <c r="H868" s="14">
        <v>1086952.5</v>
      </c>
    </row>
    <row r="869" spans="1:8">
      <c r="A869" s="11">
        <v>255090</v>
      </c>
      <c r="B869" s="12" t="s">
        <v>231</v>
      </c>
      <c r="C869" s="13" t="str">
        <f t="shared" si="26"/>
        <v>208</v>
      </c>
      <c r="D869" s="13" t="str">
        <f t="shared" si="27"/>
        <v>20805</v>
      </c>
      <c r="E869" s="13">
        <f>IF(ISNA(VLOOKUP(F869,'2020功能科目'!A:B,2,FALSE)),"",VLOOKUP(F869,'2020功能科目'!A:B,2,FALSE))</f>
        <v>2080505</v>
      </c>
      <c r="F869" s="12" t="s">
        <v>385</v>
      </c>
      <c r="G869" s="14">
        <v>861307.36</v>
      </c>
      <c r="H869" s="14">
        <v>1457397.44</v>
      </c>
    </row>
    <row r="870" spans="1:8">
      <c r="A870" s="11">
        <v>255090</v>
      </c>
      <c r="B870" s="12" t="s">
        <v>231</v>
      </c>
      <c r="C870" s="13" t="str">
        <f t="shared" si="26"/>
        <v>208</v>
      </c>
      <c r="D870" s="13" t="str">
        <f t="shared" si="27"/>
        <v>20805</v>
      </c>
      <c r="E870" s="13">
        <f>IF(ISNA(VLOOKUP(F870,'2020功能科目'!A:B,2,FALSE)),"",VLOOKUP(F870,'2020功能科目'!A:B,2,FALSE))</f>
        <v>2080506</v>
      </c>
      <c r="F870" s="12" t="s">
        <v>386</v>
      </c>
      <c r="G870" s="14">
        <v>430653.68</v>
      </c>
      <c r="H870" s="14">
        <v>728698.72</v>
      </c>
    </row>
    <row r="871" spans="1:8">
      <c r="A871" s="11">
        <v>255090</v>
      </c>
      <c r="B871" s="12" t="s">
        <v>231</v>
      </c>
      <c r="C871" s="13" t="str">
        <f t="shared" si="26"/>
        <v>210</v>
      </c>
      <c r="D871" s="13" t="str">
        <f t="shared" si="27"/>
        <v>21011</v>
      </c>
      <c r="E871" s="13">
        <f>IF(ISNA(VLOOKUP(F871,'2020功能科目'!A:B,2,FALSE)),"",VLOOKUP(F871,'2020功能科目'!A:B,2,FALSE))</f>
        <v>2101102</v>
      </c>
      <c r="F871" s="12" t="s">
        <v>388</v>
      </c>
      <c r="G871" s="14">
        <v>721421.13</v>
      </c>
      <c r="H871" s="14">
        <v>1184135.42</v>
      </c>
    </row>
    <row r="872" spans="1:8">
      <c r="A872" s="11">
        <v>255090</v>
      </c>
      <c r="B872" s="12" t="s">
        <v>231</v>
      </c>
      <c r="C872" s="13" t="str">
        <f t="shared" si="26"/>
        <v>210</v>
      </c>
      <c r="D872" s="13" t="str">
        <f t="shared" si="27"/>
        <v>21011</v>
      </c>
      <c r="E872" s="13">
        <f>IF(ISNA(VLOOKUP(F872,'2020功能科目'!A:B,2,FALSE)),"",VLOOKUP(F872,'2020功能科目'!A:B,2,FALSE))</f>
        <v>2101199</v>
      </c>
      <c r="F872" s="12" t="s">
        <v>389</v>
      </c>
      <c r="G872" s="14">
        <v>180000</v>
      </c>
      <c r="H872" s="14">
        <v>180000</v>
      </c>
    </row>
    <row r="873" spans="1:8">
      <c r="A873" s="11">
        <v>255090</v>
      </c>
      <c r="B873" s="12" t="s">
        <v>231</v>
      </c>
      <c r="C873" s="13" t="str">
        <f t="shared" si="26"/>
        <v>221</v>
      </c>
      <c r="D873" s="13" t="str">
        <f t="shared" si="27"/>
        <v>22102</v>
      </c>
      <c r="E873" s="13">
        <f>IF(ISNA(VLOOKUP(F873,'2020功能科目'!A:B,2,FALSE)),"",VLOOKUP(F873,'2020功能科目'!A:B,2,FALSE))</f>
        <v>2210201</v>
      </c>
      <c r="F873" s="12" t="s">
        <v>390</v>
      </c>
      <c r="G873" s="14">
        <v>1120076</v>
      </c>
      <c r="H873" s="14">
        <v>1357048.08</v>
      </c>
    </row>
    <row r="874" spans="1:8">
      <c r="A874" s="11">
        <v>255090</v>
      </c>
      <c r="B874" s="12" t="s">
        <v>231</v>
      </c>
      <c r="C874" s="13" t="str">
        <f t="shared" si="26"/>
        <v>221</v>
      </c>
      <c r="D874" s="13" t="str">
        <f t="shared" si="27"/>
        <v>22102</v>
      </c>
      <c r="E874" s="13">
        <f>IF(ISNA(VLOOKUP(F874,'2020功能科目'!A:B,2,FALSE)),"",VLOOKUP(F874,'2020功能科目'!A:B,2,FALSE))</f>
        <v>2210202</v>
      </c>
      <c r="F874" s="12" t="s">
        <v>391</v>
      </c>
      <c r="G874" s="14">
        <v>103360</v>
      </c>
      <c r="H874" s="14">
        <v>107760</v>
      </c>
    </row>
    <row r="875" spans="1:8">
      <c r="A875" s="11">
        <v>255090</v>
      </c>
      <c r="B875" s="12" t="s">
        <v>231</v>
      </c>
      <c r="C875" s="13" t="str">
        <f t="shared" si="26"/>
        <v>221</v>
      </c>
      <c r="D875" s="13" t="str">
        <f t="shared" si="27"/>
        <v>22102</v>
      </c>
      <c r="E875" s="13">
        <f>IF(ISNA(VLOOKUP(F875,'2020功能科目'!A:B,2,FALSE)),"",VLOOKUP(F875,'2020功能科目'!A:B,2,FALSE))</f>
        <v>2210203</v>
      </c>
      <c r="F875" s="12" t="s">
        <v>392</v>
      </c>
      <c r="G875" s="14">
        <v>902892</v>
      </c>
      <c r="H875" s="14">
        <v>981192</v>
      </c>
    </row>
    <row r="876" spans="1:8">
      <c r="A876" s="11">
        <v>255091</v>
      </c>
      <c r="B876" s="12" t="s">
        <v>232</v>
      </c>
      <c r="C876" s="13" t="str">
        <f t="shared" si="26"/>
        <v>205</v>
      </c>
      <c r="D876" s="13" t="str">
        <f t="shared" si="27"/>
        <v>20502</v>
      </c>
      <c r="E876" s="13">
        <f>IF(ISNA(VLOOKUP(F876,'2020功能科目'!A:B,2,FALSE)),"",VLOOKUP(F876,'2020功能科目'!A:B,2,FALSE))</f>
        <v>2050299</v>
      </c>
      <c r="F876" s="12" t="s">
        <v>380</v>
      </c>
      <c r="G876" s="14">
        <v>11913376.560000001</v>
      </c>
      <c r="H876" s="14">
        <v>11140745.189999999</v>
      </c>
    </row>
    <row r="877" spans="1:8">
      <c r="A877" s="11">
        <v>255091</v>
      </c>
      <c r="B877" s="12" t="s">
        <v>232</v>
      </c>
      <c r="C877" s="13" t="str">
        <f t="shared" si="26"/>
        <v>205</v>
      </c>
      <c r="D877" s="13" t="str">
        <f t="shared" si="27"/>
        <v>20508</v>
      </c>
      <c r="E877" s="13">
        <f>IF(ISNA(VLOOKUP(F877,'2020功能科目'!A:B,2,FALSE)),"",VLOOKUP(F877,'2020功能科目'!A:B,2,FALSE))</f>
        <v>2050803</v>
      </c>
      <c r="F877" s="12" t="s">
        <v>381</v>
      </c>
      <c r="G877" s="14">
        <v>12000</v>
      </c>
      <c r="H877" s="14">
        <v>24000</v>
      </c>
    </row>
    <row r="878" spans="1:8">
      <c r="A878" s="11">
        <v>255091</v>
      </c>
      <c r="B878" s="12" t="s">
        <v>232</v>
      </c>
      <c r="C878" s="13" t="str">
        <f t="shared" si="26"/>
        <v>205</v>
      </c>
      <c r="D878" s="13" t="str">
        <f t="shared" si="27"/>
        <v>20509</v>
      </c>
      <c r="E878" s="13">
        <f>IF(ISNA(VLOOKUP(F878,'2020功能科目'!A:B,2,FALSE)),"",VLOOKUP(F878,'2020功能科目'!A:B,2,FALSE))</f>
        <v>2050999</v>
      </c>
      <c r="F878" s="12" t="s">
        <v>397</v>
      </c>
      <c r="G878" s="14">
        <v>1306400</v>
      </c>
      <c r="H878" s="14">
        <v>1306400</v>
      </c>
    </row>
    <row r="879" spans="1:8">
      <c r="A879" s="11">
        <v>255091</v>
      </c>
      <c r="B879" s="12" t="s">
        <v>232</v>
      </c>
      <c r="C879" s="13" t="str">
        <f t="shared" si="26"/>
        <v>206</v>
      </c>
      <c r="D879" s="13" t="str">
        <f t="shared" si="27"/>
        <v>20607</v>
      </c>
      <c r="E879" s="13">
        <f>IF(ISNA(VLOOKUP(F879,'2020功能科目'!A:B,2,FALSE)),"",VLOOKUP(F879,'2020功能科目'!A:B,2,FALSE))</f>
        <v>2060702</v>
      </c>
      <c r="F879" s="12" t="s">
        <v>401</v>
      </c>
      <c r="G879" s="14">
        <v>220239.4</v>
      </c>
      <c r="H879" s="14">
        <v>0</v>
      </c>
    </row>
    <row r="880" spans="1:8">
      <c r="A880" s="11">
        <v>255091</v>
      </c>
      <c r="B880" s="12" t="s">
        <v>232</v>
      </c>
      <c r="C880" s="13" t="str">
        <f t="shared" si="26"/>
        <v>208</v>
      </c>
      <c r="D880" s="13" t="str">
        <f t="shared" si="27"/>
        <v>20805</v>
      </c>
      <c r="E880" s="13">
        <f>IF(ISNA(VLOOKUP(F880,'2020功能科目'!A:B,2,FALSE)),"",VLOOKUP(F880,'2020功能科目'!A:B,2,FALSE))</f>
        <v>2080502</v>
      </c>
      <c r="F880" s="12" t="s">
        <v>384</v>
      </c>
      <c r="G880" s="14">
        <v>522391.4</v>
      </c>
      <c r="H880" s="14">
        <v>507065.4</v>
      </c>
    </row>
    <row r="881" spans="1:8">
      <c r="A881" s="11">
        <v>255091</v>
      </c>
      <c r="B881" s="12" t="s">
        <v>232</v>
      </c>
      <c r="C881" s="13" t="str">
        <f t="shared" si="26"/>
        <v>208</v>
      </c>
      <c r="D881" s="13" t="str">
        <f t="shared" si="27"/>
        <v>20805</v>
      </c>
      <c r="E881" s="13">
        <f>IF(ISNA(VLOOKUP(F881,'2020功能科目'!A:B,2,FALSE)),"",VLOOKUP(F881,'2020功能科目'!A:B,2,FALSE))</f>
        <v>2080505</v>
      </c>
      <c r="F881" s="12" t="s">
        <v>385</v>
      </c>
      <c r="G881" s="14">
        <v>674452.8</v>
      </c>
      <c r="H881" s="14">
        <v>757491.52</v>
      </c>
    </row>
    <row r="882" spans="1:8">
      <c r="A882" s="11">
        <v>255091</v>
      </c>
      <c r="B882" s="12" t="s">
        <v>232</v>
      </c>
      <c r="C882" s="13" t="str">
        <f t="shared" si="26"/>
        <v>208</v>
      </c>
      <c r="D882" s="13" t="str">
        <f t="shared" si="27"/>
        <v>20805</v>
      </c>
      <c r="E882" s="13">
        <f>IF(ISNA(VLOOKUP(F882,'2020功能科目'!A:B,2,FALSE)),"",VLOOKUP(F882,'2020功能科目'!A:B,2,FALSE))</f>
        <v>2080506</v>
      </c>
      <c r="F882" s="12" t="s">
        <v>386</v>
      </c>
      <c r="G882" s="14">
        <v>337226.4</v>
      </c>
      <c r="H882" s="14">
        <v>378745.76</v>
      </c>
    </row>
    <row r="883" spans="1:8">
      <c r="A883" s="11">
        <v>255091</v>
      </c>
      <c r="B883" s="12" t="s">
        <v>232</v>
      </c>
      <c r="C883" s="13" t="str">
        <f t="shared" si="26"/>
        <v>210</v>
      </c>
      <c r="D883" s="13" t="str">
        <f t="shared" si="27"/>
        <v>21011</v>
      </c>
      <c r="E883" s="13">
        <f>IF(ISNA(VLOOKUP(F883,'2020功能科目'!A:B,2,FALSE)),"",VLOOKUP(F883,'2020功能科目'!A:B,2,FALSE))</f>
        <v>2101102</v>
      </c>
      <c r="F883" s="12" t="s">
        <v>388</v>
      </c>
      <c r="G883" s="14">
        <v>624718.51</v>
      </c>
      <c r="H883" s="14">
        <v>615461.86</v>
      </c>
    </row>
    <row r="884" spans="1:8">
      <c r="A884" s="11">
        <v>255091</v>
      </c>
      <c r="B884" s="12" t="s">
        <v>232</v>
      </c>
      <c r="C884" s="13" t="str">
        <f t="shared" si="26"/>
        <v>210</v>
      </c>
      <c r="D884" s="13" t="str">
        <f t="shared" si="27"/>
        <v>21011</v>
      </c>
      <c r="E884" s="13">
        <f>IF(ISNA(VLOOKUP(F884,'2020功能科目'!A:B,2,FALSE)),"",VLOOKUP(F884,'2020功能科目'!A:B,2,FALSE))</f>
        <v>2101199</v>
      </c>
      <c r="F884" s="12" t="s">
        <v>389</v>
      </c>
      <c r="G884" s="14">
        <v>90000</v>
      </c>
      <c r="H884" s="14">
        <v>90000</v>
      </c>
    </row>
    <row r="885" spans="1:8">
      <c r="A885" s="11">
        <v>255091</v>
      </c>
      <c r="B885" s="12" t="s">
        <v>232</v>
      </c>
      <c r="C885" s="13" t="str">
        <f t="shared" si="26"/>
        <v>221</v>
      </c>
      <c r="D885" s="13" t="str">
        <f t="shared" si="27"/>
        <v>22102</v>
      </c>
      <c r="E885" s="13">
        <f>IF(ISNA(VLOOKUP(F885,'2020功能科目'!A:B,2,FALSE)),"",VLOOKUP(F885,'2020功能科目'!A:B,2,FALSE))</f>
        <v>2210201</v>
      </c>
      <c r="F885" s="12" t="s">
        <v>390</v>
      </c>
      <c r="G885" s="14">
        <v>753392</v>
      </c>
      <c r="H885" s="14">
        <v>748118.64</v>
      </c>
    </row>
    <row r="886" spans="1:8">
      <c r="A886" s="11">
        <v>255091</v>
      </c>
      <c r="B886" s="12" t="s">
        <v>232</v>
      </c>
      <c r="C886" s="13" t="str">
        <f t="shared" si="26"/>
        <v>221</v>
      </c>
      <c r="D886" s="13" t="str">
        <f t="shared" si="27"/>
        <v>22102</v>
      </c>
      <c r="E886" s="13">
        <f>IF(ISNA(VLOOKUP(F886,'2020功能科目'!A:B,2,FALSE)),"",VLOOKUP(F886,'2020功能科目'!A:B,2,FALSE))</f>
        <v>2210202</v>
      </c>
      <c r="F886" s="12" t="s">
        <v>391</v>
      </c>
      <c r="G886" s="14">
        <v>57640</v>
      </c>
      <c r="H886" s="14">
        <v>57480</v>
      </c>
    </row>
    <row r="887" spans="1:8">
      <c r="A887" s="11">
        <v>255091</v>
      </c>
      <c r="B887" s="12" t="s">
        <v>232</v>
      </c>
      <c r="C887" s="13" t="str">
        <f t="shared" si="26"/>
        <v>221</v>
      </c>
      <c r="D887" s="13" t="str">
        <f t="shared" si="27"/>
        <v>22102</v>
      </c>
      <c r="E887" s="13">
        <f>IF(ISNA(VLOOKUP(F887,'2020功能科目'!A:B,2,FALSE)),"",VLOOKUP(F887,'2020功能科目'!A:B,2,FALSE))</f>
        <v>2210203</v>
      </c>
      <c r="F887" s="12" t="s">
        <v>392</v>
      </c>
      <c r="G887" s="14">
        <v>709690</v>
      </c>
      <c r="H887" s="14">
        <v>696000</v>
      </c>
    </row>
    <row r="888" spans="1:8">
      <c r="A888" s="11">
        <v>255092</v>
      </c>
      <c r="B888" s="12" t="s">
        <v>233</v>
      </c>
      <c r="C888" s="13" t="str">
        <f t="shared" si="26"/>
        <v>205</v>
      </c>
      <c r="D888" s="13" t="str">
        <f t="shared" si="27"/>
        <v>20502</v>
      </c>
      <c r="E888" s="13">
        <f>IF(ISNA(VLOOKUP(F888,'2020功能科目'!A:B,2,FALSE)),"",VLOOKUP(F888,'2020功能科目'!A:B,2,FALSE))</f>
        <v>2050299</v>
      </c>
      <c r="F888" s="12" t="s">
        <v>380</v>
      </c>
      <c r="G888" s="14">
        <v>5912932.9000000004</v>
      </c>
      <c r="H888" s="14">
        <v>5557694.4699999997</v>
      </c>
    </row>
    <row r="889" spans="1:8">
      <c r="A889" s="11">
        <v>255092</v>
      </c>
      <c r="B889" s="12" t="s">
        <v>233</v>
      </c>
      <c r="C889" s="13" t="str">
        <f t="shared" si="26"/>
        <v>205</v>
      </c>
      <c r="D889" s="13" t="str">
        <f t="shared" si="27"/>
        <v>20508</v>
      </c>
      <c r="E889" s="13">
        <f>IF(ISNA(VLOOKUP(F889,'2020功能科目'!A:B,2,FALSE)),"",VLOOKUP(F889,'2020功能科目'!A:B,2,FALSE))</f>
        <v>2050803</v>
      </c>
      <c r="F889" s="12" t="s">
        <v>381</v>
      </c>
      <c r="G889" s="14">
        <v>7200</v>
      </c>
      <c r="H889" s="14">
        <v>14400</v>
      </c>
    </row>
    <row r="890" spans="1:8">
      <c r="A890" s="11">
        <v>255092</v>
      </c>
      <c r="B890" s="12" t="s">
        <v>233</v>
      </c>
      <c r="C890" s="13" t="str">
        <f t="shared" si="26"/>
        <v>205</v>
      </c>
      <c r="D890" s="13" t="str">
        <f t="shared" si="27"/>
        <v>20509</v>
      </c>
      <c r="E890" s="13">
        <f>IF(ISNA(VLOOKUP(F890,'2020功能科目'!A:B,2,FALSE)),"",VLOOKUP(F890,'2020功能科目'!A:B,2,FALSE))</f>
        <v>2050999</v>
      </c>
      <c r="F890" s="12" t="s">
        <v>397</v>
      </c>
      <c r="G890" s="14">
        <v>160000</v>
      </c>
      <c r="H890" s="14">
        <v>160000</v>
      </c>
    </row>
    <row r="891" spans="1:8">
      <c r="A891" s="11">
        <v>255092</v>
      </c>
      <c r="B891" s="12" t="s">
        <v>233</v>
      </c>
      <c r="C891" s="13" t="str">
        <f t="shared" si="26"/>
        <v>208</v>
      </c>
      <c r="D891" s="13" t="str">
        <f t="shared" si="27"/>
        <v>20805</v>
      </c>
      <c r="E891" s="13">
        <f>IF(ISNA(VLOOKUP(F891,'2020功能科目'!A:B,2,FALSE)),"",VLOOKUP(F891,'2020功能科目'!A:B,2,FALSE))</f>
        <v>2080502</v>
      </c>
      <c r="F891" s="12" t="s">
        <v>384</v>
      </c>
      <c r="G891" s="14">
        <v>147015.45000000001</v>
      </c>
      <c r="H891" s="14">
        <v>140060</v>
      </c>
    </row>
    <row r="892" spans="1:8">
      <c r="A892" s="11">
        <v>255092</v>
      </c>
      <c r="B892" s="12" t="s">
        <v>233</v>
      </c>
      <c r="C892" s="13" t="str">
        <f t="shared" si="26"/>
        <v>208</v>
      </c>
      <c r="D892" s="13" t="str">
        <f t="shared" si="27"/>
        <v>20805</v>
      </c>
      <c r="E892" s="13">
        <f>IF(ISNA(VLOOKUP(F892,'2020功能科目'!A:B,2,FALSE)),"",VLOOKUP(F892,'2020功能科目'!A:B,2,FALSE))</f>
        <v>2080505</v>
      </c>
      <c r="F892" s="12" t="s">
        <v>385</v>
      </c>
      <c r="G892" s="14">
        <v>391617.92</v>
      </c>
      <c r="H892" s="14">
        <v>436213.44</v>
      </c>
    </row>
    <row r="893" spans="1:8">
      <c r="A893" s="11">
        <v>255092</v>
      </c>
      <c r="B893" s="12" t="s">
        <v>233</v>
      </c>
      <c r="C893" s="13" t="str">
        <f t="shared" si="26"/>
        <v>208</v>
      </c>
      <c r="D893" s="13" t="str">
        <f t="shared" si="27"/>
        <v>20805</v>
      </c>
      <c r="E893" s="13">
        <f>IF(ISNA(VLOOKUP(F893,'2020功能科目'!A:B,2,FALSE)),"",VLOOKUP(F893,'2020功能科目'!A:B,2,FALSE))</f>
        <v>2080506</v>
      </c>
      <c r="F893" s="12" t="s">
        <v>386</v>
      </c>
      <c r="G893" s="14">
        <v>195620.44</v>
      </c>
      <c r="H893" s="14">
        <v>218106.72</v>
      </c>
    </row>
    <row r="894" spans="1:8">
      <c r="A894" s="11">
        <v>255092</v>
      </c>
      <c r="B894" s="12" t="s">
        <v>233</v>
      </c>
      <c r="C894" s="13" t="str">
        <f t="shared" si="26"/>
        <v>210</v>
      </c>
      <c r="D894" s="13" t="str">
        <f t="shared" si="27"/>
        <v>21011</v>
      </c>
      <c r="E894" s="13">
        <f>IF(ISNA(VLOOKUP(F894,'2020功能科目'!A:B,2,FALSE)),"",VLOOKUP(F894,'2020功能科目'!A:B,2,FALSE))</f>
        <v>2101102</v>
      </c>
      <c r="F894" s="12" t="s">
        <v>388</v>
      </c>
      <c r="G894" s="14">
        <v>385781.8</v>
      </c>
      <c r="H894" s="14">
        <v>354423.42</v>
      </c>
    </row>
    <row r="895" spans="1:8">
      <c r="A895" s="11">
        <v>255092</v>
      </c>
      <c r="B895" s="12" t="s">
        <v>233</v>
      </c>
      <c r="C895" s="13" t="str">
        <f t="shared" si="26"/>
        <v>221</v>
      </c>
      <c r="D895" s="13" t="str">
        <f t="shared" si="27"/>
        <v>22102</v>
      </c>
      <c r="E895" s="13">
        <f>IF(ISNA(VLOOKUP(F895,'2020功能科目'!A:B,2,FALSE)),"",VLOOKUP(F895,'2020功能科目'!A:B,2,FALSE))</f>
        <v>2210201</v>
      </c>
      <c r="F895" s="12" t="s">
        <v>390</v>
      </c>
      <c r="G895" s="14">
        <v>411626</v>
      </c>
      <c r="H895" s="14">
        <v>435160.08</v>
      </c>
    </row>
    <row r="896" spans="1:8">
      <c r="A896" s="11">
        <v>255092</v>
      </c>
      <c r="B896" s="12" t="s">
        <v>233</v>
      </c>
      <c r="C896" s="13" t="str">
        <f t="shared" si="26"/>
        <v>221</v>
      </c>
      <c r="D896" s="13" t="str">
        <f t="shared" si="27"/>
        <v>22102</v>
      </c>
      <c r="E896" s="13">
        <f>IF(ISNA(VLOOKUP(F896,'2020功能科目'!A:B,2,FALSE)),"",VLOOKUP(F896,'2020功能科目'!A:B,2,FALSE))</f>
        <v>2210202</v>
      </c>
      <c r="F896" s="12" t="s">
        <v>391</v>
      </c>
      <c r="G896" s="14">
        <v>27240</v>
      </c>
      <c r="H896" s="14">
        <v>29760</v>
      </c>
    </row>
    <row r="897" spans="1:8">
      <c r="A897" s="11">
        <v>255092</v>
      </c>
      <c r="B897" s="12" t="s">
        <v>233</v>
      </c>
      <c r="C897" s="13" t="str">
        <f t="shared" si="26"/>
        <v>221</v>
      </c>
      <c r="D897" s="13" t="str">
        <f t="shared" si="27"/>
        <v>22102</v>
      </c>
      <c r="E897" s="13">
        <f>IF(ISNA(VLOOKUP(F897,'2020功能科目'!A:B,2,FALSE)),"",VLOOKUP(F897,'2020功能科目'!A:B,2,FALSE))</f>
        <v>2210203</v>
      </c>
      <c r="F897" s="12" t="s">
        <v>392</v>
      </c>
      <c r="G897" s="14">
        <v>442944</v>
      </c>
      <c r="H897" s="14">
        <v>424476</v>
      </c>
    </row>
    <row r="898" spans="1:8">
      <c r="A898" s="11">
        <v>255093</v>
      </c>
      <c r="B898" s="12" t="s">
        <v>234</v>
      </c>
      <c r="C898" s="13" t="str">
        <f t="shared" si="26"/>
        <v>205</v>
      </c>
      <c r="D898" s="13" t="str">
        <f t="shared" si="27"/>
        <v>20502</v>
      </c>
      <c r="E898" s="13">
        <f>IF(ISNA(VLOOKUP(F898,'2020功能科目'!A:B,2,FALSE)),"",VLOOKUP(F898,'2020功能科目'!A:B,2,FALSE))</f>
        <v>2050299</v>
      </c>
      <c r="F898" s="12" t="s">
        <v>380</v>
      </c>
      <c r="G898" s="14">
        <v>7766128.5999999996</v>
      </c>
      <c r="H898" s="14">
        <v>8122065.2800000003</v>
      </c>
    </row>
    <row r="899" spans="1:8">
      <c r="A899" s="11">
        <v>255093</v>
      </c>
      <c r="B899" s="12" t="s">
        <v>234</v>
      </c>
      <c r="C899" s="13" t="str">
        <f t="shared" ref="C899:C962" si="28">LEFT(D899,3)</f>
        <v>205</v>
      </c>
      <c r="D899" s="13" t="str">
        <f t="shared" ref="D899:D962" si="29">LEFT(E899,5)</f>
        <v>20508</v>
      </c>
      <c r="E899" s="13">
        <f>IF(ISNA(VLOOKUP(F899,'2020功能科目'!A:B,2,FALSE)),"",VLOOKUP(F899,'2020功能科目'!A:B,2,FALSE))</f>
        <v>2050803</v>
      </c>
      <c r="F899" s="12" t="s">
        <v>381</v>
      </c>
      <c r="G899" s="14">
        <v>7349</v>
      </c>
      <c r="H899" s="14">
        <v>20000</v>
      </c>
    </row>
    <row r="900" spans="1:8">
      <c r="A900" s="11">
        <v>255093</v>
      </c>
      <c r="B900" s="12" t="s">
        <v>234</v>
      </c>
      <c r="C900" s="13" t="str">
        <f t="shared" si="28"/>
        <v>205</v>
      </c>
      <c r="D900" s="13" t="str">
        <f t="shared" si="29"/>
        <v>20509</v>
      </c>
      <c r="E900" s="13">
        <f>IF(ISNA(VLOOKUP(F900,'2020功能科目'!A:B,2,FALSE)),"",VLOOKUP(F900,'2020功能科目'!A:B,2,FALSE))</f>
        <v>2050999</v>
      </c>
      <c r="F900" s="12" t="s">
        <v>397</v>
      </c>
      <c r="G900" s="14">
        <v>350000</v>
      </c>
      <c r="H900" s="14">
        <v>464200</v>
      </c>
    </row>
    <row r="901" spans="1:8">
      <c r="A901" s="11">
        <v>255093</v>
      </c>
      <c r="B901" s="12" t="s">
        <v>234</v>
      </c>
      <c r="C901" s="13" t="str">
        <f t="shared" si="28"/>
        <v>208</v>
      </c>
      <c r="D901" s="13" t="str">
        <f t="shared" si="29"/>
        <v>20805</v>
      </c>
      <c r="E901" s="13">
        <f>IF(ISNA(VLOOKUP(F901,'2020功能科目'!A:B,2,FALSE)),"",VLOOKUP(F901,'2020功能科目'!A:B,2,FALSE))</f>
        <v>2080502</v>
      </c>
      <c r="F901" s="12" t="s">
        <v>384</v>
      </c>
      <c r="G901" s="14">
        <v>196058.22</v>
      </c>
      <c r="H901" s="14">
        <v>206644</v>
      </c>
    </row>
    <row r="902" spans="1:8">
      <c r="A902" s="11">
        <v>255093</v>
      </c>
      <c r="B902" s="12" t="s">
        <v>234</v>
      </c>
      <c r="C902" s="13" t="str">
        <f t="shared" si="28"/>
        <v>208</v>
      </c>
      <c r="D902" s="13" t="str">
        <f t="shared" si="29"/>
        <v>20805</v>
      </c>
      <c r="E902" s="13">
        <f>IF(ISNA(VLOOKUP(F902,'2020功能科目'!A:B,2,FALSE)),"",VLOOKUP(F902,'2020功能科目'!A:B,2,FALSE))</f>
        <v>2080505</v>
      </c>
      <c r="F902" s="12" t="s">
        <v>385</v>
      </c>
      <c r="G902" s="14">
        <v>513332.47999999998</v>
      </c>
      <c r="H902" s="14">
        <v>555225.59999999998</v>
      </c>
    </row>
    <row r="903" spans="1:8">
      <c r="A903" s="11">
        <v>255093</v>
      </c>
      <c r="B903" s="12" t="s">
        <v>234</v>
      </c>
      <c r="C903" s="13" t="str">
        <f t="shared" si="28"/>
        <v>208</v>
      </c>
      <c r="D903" s="13" t="str">
        <f t="shared" si="29"/>
        <v>20805</v>
      </c>
      <c r="E903" s="13">
        <f>IF(ISNA(VLOOKUP(F903,'2020功能科目'!A:B,2,FALSE)),"",VLOOKUP(F903,'2020功能科目'!A:B,2,FALSE))</f>
        <v>2080506</v>
      </c>
      <c r="F903" s="12" t="s">
        <v>386</v>
      </c>
      <c r="G903" s="14">
        <v>256666.23999999999</v>
      </c>
      <c r="H903" s="14">
        <v>277612.79999999999</v>
      </c>
    </row>
    <row r="904" spans="1:8">
      <c r="A904" s="11">
        <v>255093</v>
      </c>
      <c r="B904" s="12" t="s">
        <v>234</v>
      </c>
      <c r="C904" s="13" t="str">
        <f t="shared" si="28"/>
        <v>210</v>
      </c>
      <c r="D904" s="13" t="str">
        <f t="shared" si="29"/>
        <v>21011</v>
      </c>
      <c r="E904" s="13">
        <f>IF(ISNA(VLOOKUP(F904,'2020功能科目'!A:B,2,FALSE)),"",VLOOKUP(F904,'2020功能科目'!A:B,2,FALSE))</f>
        <v>2101102</v>
      </c>
      <c r="F904" s="12" t="s">
        <v>388</v>
      </c>
      <c r="G904" s="14">
        <v>531294.86</v>
      </c>
      <c r="H904" s="14">
        <v>451120.8</v>
      </c>
    </row>
    <row r="905" spans="1:8">
      <c r="A905" s="11">
        <v>255093</v>
      </c>
      <c r="B905" s="12" t="s">
        <v>234</v>
      </c>
      <c r="C905" s="13" t="str">
        <f t="shared" si="28"/>
        <v>221</v>
      </c>
      <c r="D905" s="13" t="str">
        <f t="shared" si="29"/>
        <v>22102</v>
      </c>
      <c r="E905" s="13">
        <f>IF(ISNA(VLOOKUP(F905,'2020功能科目'!A:B,2,FALSE)),"",VLOOKUP(F905,'2020功能科目'!A:B,2,FALSE))</f>
        <v>2210201</v>
      </c>
      <c r="F905" s="12" t="s">
        <v>390</v>
      </c>
      <c r="G905" s="14">
        <v>613024</v>
      </c>
      <c r="H905" s="14">
        <v>566419.19999999995</v>
      </c>
    </row>
    <row r="906" spans="1:8">
      <c r="A906" s="11">
        <v>255093</v>
      </c>
      <c r="B906" s="12" t="s">
        <v>234</v>
      </c>
      <c r="C906" s="13" t="str">
        <f t="shared" si="28"/>
        <v>221</v>
      </c>
      <c r="D906" s="13" t="str">
        <f t="shared" si="29"/>
        <v>22102</v>
      </c>
      <c r="E906" s="13">
        <f>IF(ISNA(VLOOKUP(F906,'2020功能科目'!A:B,2,FALSE)),"",VLOOKUP(F906,'2020功能科目'!A:B,2,FALSE))</f>
        <v>2210202</v>
      </c>
      <c r="F906" s="12" t="s">
        <v>391</v>
      </c>
      <c r="G906" s="14">
        <v>41040</v>
      </c>
      <c r="H906" s="14">
        <v>41040</v>
      </c>
    </row>
    <row r="907" spans="1:8">
      <c r="A907" s="11">
        <v>255093</v>
      </c>
      <c r="B907" s="12" t="s">
        <v>234</v>
      </c>
      <c r="C907" s="13" t="str">
        <f t="shared" si="28"/>
        <v>221</v>
      </c>
      <c r="D907" s="13" t="str">
        <f t="shared" si="29"/>
        <v>22102</v>
      </c>
      <c r="E907" s="13">
        <f>IF(ISNA(VLOOKUP(F907,'2020功能科目'!A:B,2,FALSE)),"",VLOOKUP(F907,'2020功能科目'!A:B,2,FALSE))</f>
        <v>2210203</v>
      </c>
      <c r="F907" s="12" t="s">
        <v>392</v>
      </c>
      <c r="G907" s="14">
        <v>591828</v>
      </c>
      <c r="H907" s="14">
        <v>571428</v>
      </c>
    </row>
    <row r="908" spans="1:8">
      <c r="A908" s="11">
        <v>255094</v>
      </c>
      <c r="B908" s="12" t="s">
        <v>235</v>
      </c>
      <c r="C908" s="13" t="str">
        <f t="shared" si="28"/>
        <v>205</v>
      </c>
      <c r="D908" s="13" t="str">
        <f t="shared" si="29"/>
        <v>20502</v>
      </c>
      <c r="E908" s="13">
        <f>IF(ISNA(VLOOKUP(F908,'2020功能科目'!A:B,2,FALSE)),"",VLOOKUP(F908,'2020功能科目'!A:B,2,FALSE))</f>
        <v>2050299</v>
      </c>
      <c r="F908" s="12" t="s">
        <v>380</v>
      </c>
      <c r="G908" s="14">
        <v>6500155.5</v>
      </c>
      <c r="H908" s="14">
        <v>6149969.6200000001</v>
      </c>
    </row>
    <row r="909" spans="1:8">
      <c r="A909" s="11">
        <v>255094</v>
      </c>
      <c r="B909" s="12" t="s">
        <v>235</v>
      </c>
      <c r="C909" s="13" t="str">
        <f t="shared" si="28"/>
        <v>205</v>
      </c>
      <c r="D909" s="13" t="str">
        <f t="shared" si="29"/>
        <v>20508</v>
      </c>
      <c r="E909" s="13">
        <f>IF(ISNA(VLOOKUP(F909,'2020功能科目'!A:B,2,FALSE)),"",VLOOKUP(F909,'2020功能科目'!A:B,2,FALSE))</f>
        <v>2050803</v>
      </c>
      <c r="F909" s="12" t="s">
        <v>381</v>
      </c>
      <c r="G909" s="14">
        <v>0</v>
      </c>
      <c r="H909" s="14">
        <v>12800</v>
      </c>
    </row>
    <row r="910" spans="1:8">
      <c r="A910" s="11">
        <v>255094</v>
      </c>
      <c r="B910" s="12" t="s">
        <v>235</v>
      </c>
      <c r="C910" s="13" t="str">
        <f t="shared" si="28"/>
        <v>205</v>
      </c>
      <c r="D910" s="13" t="str">
        <f t="shared" si="29"/>
        <v>20509</v>
      </c>
      <c r="E910" s="13">
        <f>IF(ISNA(VLOOKUP(F910,'2020功能科目'!A:B,2,FALSE)),"",VLOOKUP(F910,'2020功能科目'!A:B,2,FALSE))</f>
        <v>2050999</v>
      </c>
      <c r="F910" s="12" t="s">
        <v>397</v>
      </c>
      <c r="G910" s="14">
        <v>156214</v>
      </c>
      <c r="H910" s="14">
        <v>156300</v>
      </c>
    </row>
    <row r="911" spans="1:8">
      <c r="A911" s="11">
        <v>255094</v>
      </c>
      <c r="B911" s="12" t="s">
        <v>235</v>
      </c>
      <c r="C911" s="13" t="str">
        <f t="shared" si="28"/>
        <v>208</v>
      </c>
      <c r="D911" s="13" t="str">
        <f t="shared" si="29"/>
        <v>20805</v>
      </c>
      <c r="E911" s="13">
        <f>IF(ISNA(VLOOKUP(F911,'2020功能科目'!A:B,2,FALSE)),"",VLOOKUP(F911,'2020功能科目'!A:B,2,FALSE))</f>
        <v>2080502</v>
      </c>
      <c r="F911" s="12" t="s">
        <v>384</v>
      </c>
      <c r="G911" s="14">
        <v>209634.82</v>
      </c>
      <c r="H911" s="14">
        <v>203950</v>
      </c>
    </row>
    <row r="912" spans="1:8">
      <c r="A912" s="11">
        <v>255094</v>
      </c>
      <c r="B912" s="12" t="s">
        <v>235</v>
      </c>
      <c r="C912" s="13" t="str">
        <f t="shared" si="28"/>
        <v>208</v>
      </c>
      <c r="D912" s="13" t="str">
        <f t="shared" si="29"/>
        <v>20805</v>
      </c>
      <c r="E912" s="13">
        <f>IF(ISNA(VLOOKUP(F912,'2020功能科目'!A:B,2,FALSE)),"",VLOOKUP(F912,'2020功能科目'!A:B,2,FALSE))</f>
        <v>2080505</v>
      </c>
      <c r="F912" s="12" t="s">
        <v>385</v>
      </c>
      <c r="G912" s="14">
        <v>376707.52</v>
      </c>
      <c r="H912" s="14">
        <v>387601.6</v>
      </c>
    </row>
    <row r="913" spans="1:8">
      <c r="A913" s="11">
        <v>255094</v>
      </c>
      <c r="B913" s="12" t="s">
        <v>235</v>
      </c>
      <c r="C913" s="13" t="str">
        <f t="shared" si="28"/>
        <v>208</v>
      </c>
      <c r="D913" s="13" t="str">
        <f t="shared" si="29"/>
        <v>20805</v>
      </c>
      <c r="E913" s="13">
        <f>IF(ISNA(VLOOKUP(F913,'2020功能科目'!A:B,2,FALSE)),"",VLOOKUP(F913,'2020功能科目'!A:B,2,FALSE))</f>
        <v>2080506</v>
      </c>
      <c r="F913" s="12" t="s">
        <v>386</v>
      </c>
      <c r="G913" s="14">
        <v>188353.76</v>
      </c>
      <c r="H913" s="14">
        <v>193800.8</v>
      </c>
    </row>
    <row r="914" spans="1:8">
      <c r="A914" s="11">
        <v>255094</v>
      </c>
      <c r="B914" s="12" t="s">
        <v>235</v>
      </c>
      <c r="C914" s="13" t="str">
        <f t="shared" si="28"/>
        <v>210</v>
      </c>
      <c r="D914" s="13" t="str">
        <f t="shared" si="29"/>
        <v>21011</v>
      </c>
      <c r="E914" s="13">
        <f>IF(ISNA(VLOOKUP(F914,'2020功能科目'!A:B,2,FALSE)),"",VLOOKUP(F914,'2020功能科目'!A:B,2,FALSE))</f>
        <v>2101102</v>
      </c>
      <c r="F914" s="12" t="s">
        <v>388</v>
      </c>
      <c r="G914" s="14">
        <v>306571.58</v>
      </c>
      <c r="H914" s="14">
        <v>314926.3</v>
      </c>
    </row>
    <row r="915" spans="1:8">
      <c r="A915" s="11">
        <v>255094</v>
      </c>
      <c r="B915" s="12" t="s">
        <v>235</v>
      </c>
      <c r="C915" s="13" t="str">
        <f t="shared" si="28"/>
        <v>221</v>
      </c>
      <c r="D915" s="13" t="str">
        <f t="shared" si="29"/>
        <v>22102</v>
      </c>
      <c r="E915" s="13">
        <f>IF(ISNA(VLOOKUP(F915,'2020功能科目'!A:B,2,FALSE)),"",VLOOKUP(F915,'2020功能科目'!A:B,2,FALSE))</f>
        <v>2210201</v>
      </c>
      <c r="F915" s="12" t="s">
        <v>390</v>
      </c>
      <c r="G915" s="14">
        <v>378344</v>
      </c>
      <c r="H915" s="14">
        <v>386701.2</v>
      </c>
    </row>
    <row r="916" spans="1:8">
      <c r="A916" s="11">
        <v>255094</v>
      </c>
      <c r="B916" s="12" t="s">
        <v>235</v>
      </c>
      <c r="C916" s="13" t="str">
        <f t="shared" si="28"/>
        <v>221</v>
      </c>
      <c r="D916" s="13" t="str">
        <f t="shared" si="29"/>
        <v>22102</v>
      </c>
      <c r="E916" s="13">
        <f>IF(ISNA(VLOOKUP(F916,'2020功能科目'!A:B,2,FALSE)),"",VLOOKUP(F916,'2020功能科目'!A:B,2,FALSE))</f>
        <v>2210202</v>
      </c>
      <c r="F916" s="12" t="s">
        <v>391</v>
      </c>
      <c r="G916" s="14">
        <v>31510</v>
      </c>
      <c r="H916" s="14">
        <v>31320</v>
      </c>
    </row>
    <row r="917" spans="1:8">
      <c r="A917" s="11">
        <v>255094</v>
      </c>
      <c r="B917" s="12" t="s">
        <v>235</v>
      </c>
      <c r="C917" s="13" t="str">
        <f t="shared" si="28"/>
        <v>221</v>
      </c>
      <c r="D917" s="13" t="str">
        <f t="shared" si="29"/>
        <v>22102</v>
      </c>
      <c r="E917" s="13">
        <f>IF(ISNA(VLOOKUP(F917,'2020功能科目'!A:B,2,FALSE)),"",VLOOKUP(F917,'2020功能科目'!A:B,2,FALSE))</f>
        <v>2210203</v>
      </c>
      <c r="F917" s="12" t="s">
        <v>392</v>
      </c>
      <c r="G917" s="14">
        <v>309621</v>
      </c>
      <c r="H917" s="14">
        <v>329136</v>
      </c>
    </row>
    <row r="918" spans="1:8">
      <c r="A918" s="11">
        <v>255095</v>
      </c>
      <c r="B918" s="12" t="s">
        <v>236</v>
      </c>
      <c r="C918" s="13" t="str">
        <f t="shared" si="28"/>
        <v>205</v>
      </c>
      <c r="D918" s="13" t="str">
        <f t="shared" si="29"/>
        <v>20502</v>
      </c>
      <c r="E918" s="13">
        <f>IF(ISNA(VLOOKUP(F918,'2020功能科目'!A:B,2,FALSE)),"",VLOOKUP(F918,'2020功能科目'!A:B,2,FALSE))</f>
        <v>2050299</v>
      </c>
      <c r="F918" s="12" t="s">
        <v>380</v>
      </c>
      <c r="G918" s="14">
        <v>6110694.5300000003</v>
      </c>
      <c r="H918" s="14">
        <v>6566537.0800000001</v>
      </c>
    </row>
    <row r="919" spans="1:8">
      <c r="A919" s="11">
        <v>255095</v>
      </c>
      <c r="B919" s="12" t="s">
        <v>236</v>
      </c>
      <c r="C919" s="13" t="str">
        <f t="shared" si="28"/>
        <v>205</v>
      </c>
      <c r="D919" s="13" t="str">
        <f t="shared" si="29"/>
        <v>20508</v>
      </c>
      <c r="E919" s="13">
        <f>IF(ISNA(VLOOKUP(F919,'2020功能科目'!A:B,2,FALSE)),"",VLOOKUP(F919,'2020功能科目'!A:B,2,FALSE))</f>
        <v>2050803</v>
      </c>
      <c r="F919" s="12" t="s">
        <v>381</v>
      </c>
      <c r="G919" s="14">
        <v>7960</v>
      </c>
      <c r="H919" s="14">
        <v>16000</v>
      </c>
    </row>
    <row r="920" spans="1:8">
      <c r="A920" s="11">
        <v>255095</v>
      </c>
      <c r="B920" s="12" t="s">
        <v>236</v>
      </c>
      <c r="C920" s="13" t="str">
        <f t="shared" si="28"/>
        <v>205</v>
      </c>
      <c r="D920" s="13" t="str">
        <f t="shared" si="29"/>
        <v>20509</v>
      </c>
      <c r="E920" s="13">
        <f>IF(ISNA(VLOOKUP(F920,'2020功能科目'!A:B,2,FALSE)),"",VLOOKUP(F920,'2020功能科目'!A:B,2,FALSE))</f>
        <v>2050999</v>
      </c>
      <c r="F920" s="12" t="s">
        <v>397</v>
      </c>
      <c r="G920" s="14">
        <v>349245.4</v>
      </c>
      <c r="H920" s="14">
        <v>359380</v>
      </c>
    </row>
    <row r="921" spans="1:8">
      <c r="A921" s="11">
        <v>255095</v>
      </c>
      <c r="B921" s="12" t="s">
        <v>236</v>
      </c>
      <c r="C921" s="13" t="str">
        <f t="shared" si="28"/>
        <v>208</v>
      </c>
      <c r="D921" s="13" t="str">
        <f t="shared" si="29"/>
        <v>20805</v>
      </c>
      <c r="E921" s="13">
        <f>IF(ISNA(VLOOKUP(F921,'2020功能科目'!A:B,2,FALSE)),"",VLOOKUP(F921,'2020功能科目'!A:B,2,FALSE))</f>
        <v>2080502</v>
      </c>
      <c r="F921" s="12" t="s">
        <v>384</v>
      </c>
      <c r="G921" s="14">
        <v>247115.2</v>
      </c>
      <c r="H921" s="14">
        <v>251550</v>
      </c>
    </row>
    <row r="922" spans="1:8">
      <c r="A922" s="11">
        <v>255095</v>
      </c>
      <c r="B922" s="12" t="s">
        <v>236</v>
      </c>
      <c r="C922" s="13" t="str">
        <f t="shared" si="28"/>
        <v>208</v>
      </c>
      <c r="D922" s="13" t="str">
        <f t="shared" si="29"/>
        <v>20805</v>
      </c>
      <c r="E922" s="13">
        <f>IF(ISNA(VLOOKUP(F922,'2020功能科目'!A:B,2,FALSE)),"",VLOOKUP(F922,'2020功能科目'!A:B,2,FALSE))</f>
        <v>2080505</v>
      </c>
      <c r="F922" s="12" t="s">
        <v>385</v>
      </c>
      <c r="G922" s="14">
        <v>419045.28</v>
      </c>
      <c r="H922" s="14">
        <v>659061.43999999994</v>
      </c>
    </row>
    <row r="923" spans="1:8">
      <c r="A923" s="11">
        <v>255095</v>
      </c>
      <c r="B923" s="12" t="s">
        <v>236</v>
      </c>
      <c r="C923" s="13" t="str">
        <f t="shared" si="28"/>
        <v>208</v>
      </c>
      <c r="D923" s="13" t="str">
        <f t="shared" si="29"/>
        <v>20805</v>
      </c>
      <c r="E923" s="13">
        <f>IF(ISNA(VLOOKUP(F923,'2020功能科目'!A:B,2,FALSE)),"",VLOOKUP(F923,'2020功能科目'!A:B,2,FALSE))</f>
        <v>2080506</v>
      </c>
      <c r="F923" s="12" t="s">
        <v>386</v>
      </c>
      <c r="G923" s="14">
        <v>209522.64</v>
      </c>
      <c r="H923" s="14">
        <v>329530.71999999997</v>
      </c>
    </row>
    <row r="924" spans="1:8">
      <c r="A924" s="11">
        <v>255095</v>
      </c>
      <c r="B924" s="12" t="s">
        <v>236</v>
      </c>
      <c r="C924" s="13" t="str">
        <f t="shared" si="28"/>
        <v>210</v>
      </c>
      <c r="D924" s="13" t="str">
        <f t="shared" si="29"/>
        <v>21011</v>
      </c>
      <c r="E924" s="13">
        <f>IF(ISNA(VLOOKUP(F924,'2020功能科目'!A:B,2,FALSE)),"",VLOOKUP(F924,'2020功能科目'!A:B,2,FALSE))</f>
        <v>2101102</v>
      </c>
      <c r="F924" s="12" t="s">
        <v>388</v>
      </c>
      <c r="G924" s="14">
        <v>429083.86</v>
      </c>
      <c r="H924" s="14">
        <v>535487.42000000004</v>
      </c>
    </row>
    <row r="925" spans="1:8">
      <c r="A925" s="11">
        <v>255095</v>
      </c>
      <c r="B925" s="12" t="s">
        <v>236</v>
      </c>
      <c r="C925" s="13" t="str">
        <f t="shared" si="28"/>
        <v>221</v>
      </c>
      <c r="D925" s="13" t="str">
        <f t="shared" si="29"/>
        <v>22102</v>
      </c>
      <c r="E925" s="13">
        <f>IF(ISNA(VLOOKUP(F925,'2020功能科目'!A:B,2,FALSE)),"",VLOOKUP(F925,'2020功能科目'!A:B,2,FALSE))</f>
        <v>2210201</v>
      </c>
      <c r="F925" s="12" t="s">
        <v>390</v>
      </c>
      <c r="G925" s="14">
        <v>602021</v>
      </c>
      <c r="H925" s="14">
        <v>614296.07999999996</v>
      </c>
    </row>
    <row r="926" spans="1:8">
      <c r="A926" s="11">
        <v>255095</v>
      </c>
      <c r="B926" s="12" t="s">
        <v>236</v>
      </c>
      <c r="C926" s="13" t="str">
        <f t="shared" si="28"/>
        <v>221</v>
      </c>
      <c r="D926" s="13" t="str">
        <f t="shared" si="29"/>
        <v>22102</v>
      </c>
      <c r="E926" s="13">
        <f>IF(ISNA(VLOOKUP(F926,'2020功能科目'!A:B,2,FALSE)),"",VLOOKUP(F926,'2020功能科目'!A:B,2,FALSE))</f>
        <v>2210202</v>
      </c>
      <c r="F926" s="12" t="s">
        <v>391</v>
      </c>
      <c r="G926" s="14">
        <v>40460</v>
      </c>
      <c r="H926" s="14">
        <v>40800</v>
      </c>
    </row>
    <row r="927" spans="1:8">
      <c r="A927" s="11">
        <v>255095</v>
      </c>
      <c r="B927" s="12" t="s">
        <v>236</v>
      </c>
      <c r="C927" s="13" t="str">
        <f t="shared" si="28"/>
        <v>221</v>
      </c>
      <c r="D927" s="13" t="str">
        <f t="shared" si="29"/>
        <v>22102</v>
      </c>
      <c r="E927" s="13">
        <f>IF(ISNA(VLOOKUP(F927,'2020功能科目'!A:B,2,FALSE)),"",VLOOKUP(F927,'2020功能科目'!A:B,2,FALSE))</f>
        <v>2210203</v>
      </c>
      <c r="F927" s="12" t="s">
        <v>392</v>
      </c>
      <c r="G927" s="14">
        <v>468812</v>
      </c>
      <c r="H927" s="14">
        <v>445536</v>
      </c>
    </row>
    <row r="928" spans="1:8">
      <c r="A928" s="11">
        <v>255096</v>
      </c>
      <c r="B928" s="12" t="s">
        <v>237</v>
      </c>
      <c r="C928" s="13" t="str">
        <f t="shared" si="28"/>
        <v>205</v>
      </c>
      <c r="D928" s="13" t="str">
        <f t="shared" si="29"/>
        <v>20502</v>
      </c>
      <c r="E928" s="13">
        <f>IF(ISNA(VLOOKUP(F928,'2020功能科目'!A:B,2,FALSE)),"",VLOOKUP(F928,'2020功能科目'!A:B,2,FALSE))</f>
        <v>2050299</v>
      </c>
      <c r="F928" s="12" t="s">
        <v>380</v>
      </c>
      <c r="G928" s="14">
        <v>14223507.23</v>
      </c>
      <c r="H928" s="14">
        <v>12969877.01</v>
      </c>
    </row>
    <row r="929" spans="1:8">
      <c r="A929" s="11">
        <v>255096</v>
      </c>
      <c r="B929" s="12" t="s">
        <v>237</v>
      </c>
      <c r="C929" s="13" t="str">
        <f t="shared" si="28"/>
        <v>205</v>
      </c>
      <c r="D929" s="13" t="str">
        <f t="shared" si="29"/>
        <v>20508</v>
      </c>
      <c r="E929" s="13">
        <f>IF(ISNA(VLOOKUP(F929,'2020功能科目'!A:B,2,FALSE)),"",VLOOKUP(F929,'2020功能科目'!A:B,2,FALSE))</f>
        <v>2050803</v>
      </c>
      <c r="F929" s="12" t="s">
        <v>381</v>
      </c>
      <c r="G929" s="14">
        <v>9200</v>
      </c>
      <c r="H929" s="14">
        <v>18400</v>
      </c>
    </row>
    <row r="930" spans="1:8">
      <c r="A930" s="11">
        <v>255096</v>
      </c>
      <c r="B930" s="12" t="s">
        <v>237</v>
      </c>
      <c r="C930" s="13" t="str">
        <f t="shared" si="28"/>
        <v>205</v>
      </c>
      <c r="D930" s="13" t="str">
        <f t="shared" si="29"/>
        <v>20509</v>
      </c>
      <c r="E930" s="13">
        <f>IF(ISNA(VLOOKUP(F930,'2020功能科目'!A:B,2,FALSE)),"",VLOOKUP(F930,'2020功能科目'!A:B,2,FALSE))</f>
        <v>2050999</v>
      </c>
      <c r="F930" s="12" t="s">
        <v>397</v>
      </c>
      <c r="G930" s="14">
        <v>748936</v>
      </c>
      <c r="H930" s="14">
        <v>3598936</v>
      </c>
    </row>
    <row r="931" spans="1:8">
      <c r="A931" s="11">
        <v>255096</v>
      </c>
      <c r="B931" s="12" t="s">
        <v>237</v>
      </c>
      <c r="C931" s="13" t="str">
        <f t="shared" si="28"/>
        <v>208</v>
      </c>
      <c r="D931" s="13" t="str">
        <f t="shared" si="29"/>
        <v>20805</v>
      </c>
      <c r="E931" s="13">
        <f>IF(ISNA(VLOOKUP(F931,'2020功能科目'!A:B,2,FALSE)),"",VLOOKUP(F931,'2020功能科目'!A:B,2,FALSE))</f>
        <v>2080502</v>
      </c>
      <c r="F931" s="12" t="s">
        <v>384</v>
      </c>
      <c r="G931" s="14">
        <v>220892</v>
      </c>
      <c r="H931" s="14">
        <v>331374</v>
      </c>
    </row>
    <row r="932" spans="1:8">
      <c r="A932" s="11">
        <v>255096</v>
      </c>
      <c r="B932" s="12" t="s">
        <v>237</v>
      </c>
      <c r="C932" s="13" t="str">
        <f t="shared" si="28"/>
        <v>208</v>
      </c>
      <c r="D932" s="13" t="str">
        <f t="shared" si="29"/>
        <v>20805</v>
      </c>
      <c r="E932" s="13">
        <f>IF(ISNA(VLOOKUP(F932,'2020功能科目'!A:B,2,FALSE)),"",VLOOKUP(F932,'2020功能科目'!A:B,2,FALSE))</f>
        <v>2080505</v>
      </c>
      <c r="F932" s="12" t="s">
        <v>385</v>
      </c>
      <c r="G932" s="14">
        <v>543606.07999999996</v>
      </c>
      <c r="H932" s="14">
        <v>755923.84</v>
      </c>
    </row>
    <row r="933" spans="1:8">
      <c r="A933" s="11">
        <v>255096</v>
      </c>
      <c r="B933" s="12" t="s">
        <v>237</v>
      </c>
      <c r="C933" s="13" t="str">
        <f t="shared" si="28"/>
        <v>208</v>
      </c>
      <c r="D933" s="13" t="str">
        <f t="shared" si="29"/>
        <v>20805</v>
      </c>
      <c r="E933" s="13">
        <f>IF(ISNA(VLOOKUP(F933,'2020功能科目'!A:B,2,FALSE)),"",VLOOKUP(F933,'2020功能科目'!A:B,2,FALSE))</f>
        <v>2080506</v>
      </c>
      <c r="F933" s="12" t="s">
        <v>386</v>
      </c>
      <c r="G933" s="14">
        <v>271803.03999999998</v>
      </c>
      <c r="H933" s="14">
        <v>377961.92</v>
      </c>
    </row>
    <row r="934" spans="1:8">
      <c r="A934" s="11">
        <v>255096</v>
      </c>
      <c r="B934" s="12" t="s">
        <v>237</v>
      </c>
      <c r="C934" s="13" t="str">
        <f t="shared" si="28"/>
        <v>210</v>
      </c>
      <c r="D934" s="13" t="str">
        <f t="shared" si="29"/>
        <v>21011</v>
      </c>
      <c r="E934" s="13">
        <f>IF(ISNA(VLOOKUP(F934,'2020功能科目'!A:B,2,FALSE)),"",VLOOKUP(F934,'2020功能科目'!A:B,2,FALSE))</f>
        <v>2101102</v>
      </c>
      <c r="F934" s="12" t="s">
        <v>388</v>
      </c>
      <c r="G934" s="14">
        <v>563232.79</v>
      </c>
      <c r="H934" s="14">
        <v>614188.12</v>
      </c>
    </row>
    <row r="935" spans="1:8">
      <c r="A935" s="11">
        <v>255096</v>
      </c>
      <c r="B935" s="12" t="s">
        <v>237</v>
      </c>
      <c r="C935" s="13" t="str">
        <f t="shared" si="28"/>
        <v>221</v>
      </c>
      <c r="D935" s="13" t="str">
        <f t="shared" si="29"/>
        <v>22102</v>
      </c>
      <c r="E935" s="13">
        <f>IF(ISNA(VLOOKUP(F935,'2020功能科目'!A:B,2,FALSE)),"",VLOOKUP(F935,'2020功能科目'!A:B,2,FALSE))</f>
        <v>2210201</v>
      </c>
      <c r="F935" s="12" t="s">
        <v>390</v>
      </c>
      <c r="G935" s="14">
        <v>704940</v>
      </c>
      <c r="H935" s="14">
        <v>704942.88</v>
      </c>
    </row>
    <row r="936" spans="1:8">
      <c r="A936" s="11">
        <v>255096</v>
      </c>
      <c r="B936" s="12" t="s">
        <v>237</v>
      </c>
      <c r="C936" s="13" t="str">
        <f t="shared" si="28"/>
        <v>221</v>
      </c>
      <c r="D936" s="13" t="str">
        <f t="shared" si="29"/>
        <v>22102</v>
      </c>
      <c r="E936" s="13">
        <f>IF(ISNA(VLOOKUP(F936,'2020功能科目'!A:B,2,FALSE)),"",VLOOKUP(F936,'2020功能科目'!A:B,2,FALSE))</f>
        <v>2210202</v>
      </c>
      <c r="F936" s="12" t="s">
        <v>391</v>
      </c>
      <c r="G936" s="14">
        <v>40380</v>
      </c>
      <c r="H936" s="14">
        <v>40440</v>
      </c>
    </row>
    <row r="937" spans="1:8">
      <c r="A937" s="11">
        <v>255096</v>
      </c>
      <c r="B937" s="12" t="s">
        <v>237</v>
      </c>
      <c r="C937" s="13" t="str">
        <f t="shared" si="28"/>
        <v>221</v>
      </c>
      <c r="D937" s="13" t="str">
        <f t="shared" si="29"/>
        <v>22102</v>
      </c>
      <c r="E937" s="13">
        <f>IF(ISNA(VLOOKUP(F937,'2020功能科目'!A:B,2,FALSE)),"",VLOOKUP(F937,'2020功能科目'!A:B,2,FALSE))</f>
        <v>2210203</v>
      </c>
      <c r="F937" s="12" t="s">
        <v>392</v>
      </c>
      <c r="G937" s="14">
        <v>519684</v>
      </c>
      <c r="H937" s="14">
        <v>519684</v>
      </c>
    </row>
    <row r="938" spans="1:8">
      <c r="A938" s="11">
        <v>255097</v>
      </c>
      <c r="B938" s="12" t="s">
        <v>238</v>
      </c>
      <c r="C938" s="13" t="str">
        <f t="shared" si="28"/>
        <v>205</v>
      </c>
      <c r="D938" s="13" t="str">
        <f t="shared" si="29"/>
        <v>20502</v>
      </c>
      <c r="E938" s="13">
        <f>IF(ISNA(VLOOKUP(F938,'2020功能科目'!A:B,2,FALSE)),"",VLOOKUP(F938,'2020功能科目'!A:B,2,FALSE))</f>
        <v>2050299</v>
      </c>
      <c r="F938" s="12" t="s">
        <v>380</v>
      </c>
      <c r="G938" s="14">
        <v>216815.91</v>
      </c>
      <c r="H938" s="14">
        <v>787615</v>
      </c>
    </row>
    <row r="939" spans="1:8">
      <c r="A939" s="11">
        <v>255097</v>
      </c>
      <c r="B939" s="12" t="s">
        <v>238</v>
      </c>
      <c r="C939" s="13" t="str">
        <f t="shared" si="28"/>
        <v>205</v>
      </c>
      <c r="D939" s="13" t="str">
        <f t="shared" si="29"/>
        <v>20508</v>
      </c>
      <c r="E939" s="13">
        <f>IF(ISNA(VLOOKUP(F939,'2020功能科目'!A:B,2,FALSE)),"",VLOOKUP(F939,'2020功能科目'!A:B,2,FALSE))</f>
        <v>2050801</v>
      </c>
      <c r="F939" s="12" t="s">
        <v>402</v>
      </c>
      <c r="G939" s="14">
        <v>64954183.170000002</v>
      </c>
      <c r="H939" s="14">
        <v>59460931.740000002</v>
      </c>
    </row>
    <row r="940" spans="1:8">
      <c r="A940" s="11">
        <v>255097</v>
      </c>
      <c r="B940" s="12" t="s">
        <v>238</v>
      </c>
      <c r="C940" s="13" t="str">
        <f t="shared" si="28"/>
        <v>205</v>
      </c>
      <c r="D940" s="13" t="str">
        <f t="shared" si="29"/>
        <v>20508</v>
      </c>
      <c r="E940" s="13">
        <f>IF(ISNA(VLOOKUP(F940,'2020功能科目'!A:B,2,FALSE)),"",VLOOKUP(F940,'2020功能科目'!A:B,2,FALSE))</f>
        <v>2050803</v>
      </c>
      <c r="F940" s="12" t="s">
        <v>381</v>
      </c>
      <c r="G940" s="14">
        <v>51408.800000000003</v>
      </c>
      <c r="H940" s="14">
        <v>134400</v>
      </c>
    </row>
    <row r="941" spans="1:8">
      <c r="A941" s="11">
        <v>255097</v>
      </c>
      <c r="B941" s="12" t="s">
        <v>238</v>
      </c>
      <c r="C941" s="13" t="str">
        <f t="shared" si="28"/>
        <v>205</v>
      </c>
      <c r="D941" s="13" t="str">
        <f t="shared" si="29"/>
        <v>20509</v>
      </c>
      <c r="E941" s="13">
        <f>IF(ISNA(VLOOKUP(F941,'2020功能科目'!A:B,2,FALSE)),"",VLOOKUP(F941,'2020功能科目'!A:B,2,FALSE))</f>
        <v>2050999</v>
      </c>
      <c r="F941" s="12" t="s">
        <v>397</v>
      </c>
      <c r="G941" s="14">
        <v>582602</v>
      </c>
      <c r="H941" s="14">
        <v>1088540</v>
      </c>
    </row>
    <row r="942" spans="1:8">
      <c r="A942" s="11">
        <v>255097</v>
      </c>
      <c r="B942" s="12" t="s">
        <v>238</v>
      </c>
      <c r="C942" s="13" t="str">
        <f t="shared" si="28"/>
        <v>208</v>
      </c>
      <c r="D942" s="13" t="str">
        <f t="shared" si="29"/>
        <v>20805</v>
      </c>
      <c r="E942" s="13">
        <f>IF(ISNA(VLOOKUP(F942,'2020功能科目'!A:B,2,FALSE)),"",VLOOKUP(F942,'2020功能科目'!A:B,2,FALSE))</f>
        <v>2080502</v>
      </c>
      <c r="F942" s="12" t="s">
        <v>384</v>
      </c>
      <c r="G942" s="14">
        <v>9867232.1899999995</v>
      </c>
      <c r="H942" s="14">
        <v>7701553.7000000002</v>
      </c>
    </row>
    <row r="943" spans="1:8">
      <c r="A943" s="11">
        <v>255097</v>
      </c>
      <c r="B943" s="12" t="s">
        <v>238</v>
      </c>
      <c r="C943" s="13" t="str">
        <f t="shared" si="28"/>
        <v>208</v>
      </c>
      <c r="D943" s="13" t="str">
        <f t="shared" si="29"/>
        <v>20805</v>
      </c>
      <c r="E943" s="13">
        <f>IF(ISNA(VLOOKUP(F943,'2020功能科目'!A:B,2,FALSE)),"",VLOOKUP(F943,'2020功能科目'!A:B,2,FALSE))</f>
        <v>2080505</v>
      </c>
      <c r="F943" s="12" t="s">
        <v>385</v>
      </c>
      <c r="G943" s="14">
        <v>4870200.4000000004</v>
      </c>
      <c r="H943" s="14">
        <v>5063768.88</v>
      </c>
    </row>
    <row r="944" spans="1:8">
      <c r="A944" s="11">
        <v>255097</v>
      </c>
      <c r="B944" s="12" t="s">
        <v>238</v>
      </c>
      <c r="C944" s="13" t="str">
        <f t="shared" si="28"/>
        <v>208</v>
      </c>
      <c r="D944" s="13" t="str">
        <f t="shared" si="29"/>
        <v>20805</v>
      </c>
      <c r="E944" s="13">
        <f>IF(ISNA(VLOOKUP(F944,'2020功能科目'!A:B,2,FALSE)),"",VLOOKUP(F944,'2020功能科目'!A:B,2,FALSE))</f>
        <v>2080506</v>
      </c>
      <c r="F944" s="12" t="s">
        <v>386</v>
      </c>
      <c r="G944" s="14">
        <v>2418693.6800000002</v>
      </c>
      <c r="H944" s="14">
        <v>2531884.44</v>
      </c>
    </row>
    <row r="945" spans="1:8">
      <c r="A945" s="11">
        <v>255097</v>
      </c>
      <c r="B945" s="12" t="s">
        <v>238</v>
      </c>
      <c r="C945" s="13" t="str">
        <f t="shared" si="28"/>
        <v>210</v>
      </c>
      <c r="D945" s="13" t="str">
        <f t="shared" si="29"/>
        <v>21011</v>
      </c>
      <c r="E945" s="13">
        <f>IF(ISNA(VLOOKUP(F945,'2020功能科目'!A:B,2,FALSE)),"",VLOOKUP(F945,'2020功能科目'!A:B,2,FALSE))</f>
        <v>2101102</v>
      </c>
      <c r="F945" s="12" t="s">
        <v>388</v>
      </c>
      <c r="G945" s="14">
        <v>4778698.71</v>
      </c>
      <c r="H945" s="14">
        <v>4114312.21</v>
      </c>
    </row>
    <row r="946" spans="1:8">
      <c r="A946" s="11">
        <v>255097</v>
      </c>
      <c r="B946" s="12" t="s">
        <v>238</v>
      </c>
      <c r="C946" s="13" t="str">
        <f t="shared" si="28"/>
        <v>210</v>
      </c>
      <c r="D946" s="13" t="str">
        <f t="shared" si="29"/>
        <v>21011</v>
      </c>
      <c r="E946" s="13">
        <f>IF(ISNA(VLOOKUP(F946,'2020功能科目'!A:B,2,FALSE)),"",VLOOKUP(F946,'2020功能科目'!A:B,2,FALSE))</f>
        <v>2101199</v>
      </c>
      <c r="F946" s="12" t="s">
        <v>389</v>
      </c>
      <c r="G946" s="14">
        <v>1350000</v>
      </c>
      <c r="H946" s="14">
        <v>1440000</v>
      </c>
    </row>
    <row r="947" spans="1:8">
      <c r="A947" s="11">
        <v>255097</v>
      </c>
      <c r="B947" s="12" t="s">
        <v>238</v>
      </c>
      <c r="C947" s="13" t="str">
        <f t="shared" si="28"/>
        <v>221</v>
      </c>
      <c r="D947" s="13" t="str">
        <f t="shared" si="29"/>
        <v>22102</v>
      </c>
      <c r="E947" s="13">
        <f>IF(ISNA(VLOOKUP(F947,'2020功能科目'!A:B,2,FALSE)),"",VLOOKUP(F947,'2020功能科目'!A:B,2,FALSE))</f>
        <v>2210201</v>
      </c>
      <c r="F947" s="12" t="s">
        <v>390</v>
      </c>
      <c r="G947" s="14">
        <v>5133514</v>
      </c>
      <c r="H947" s="14">
        <v>4805826.66</v>
      </c>
    </row>
    <row r="948" spans="1:8">
      <c r="A948" s="11">
        <v>255097</v>
      </c>
      <c r="B948" s="12" t="s">
        <v>238</v>
      </c>
      <c r="C948" s="13" t="str">
        <f t="shared" si="28"/>
        <v>221</v>
      </c>
      <c r="D948" s="13" t="str">
        <f t="shared" si="29"/>
        <v>22102</v>
      </c>
      <c r="E948" s="13">
        <f>IF(ISNA(VLOOKUP(F948,'2020功能科目'!A:B,2,FALSE)),"",VLOOKUP(F948,'2020功能科目'!A:B,2,FALSE))</f>
        <v>2210202</v>
      </c>
      <c r="F948" s="12" t="s">
        <v>391</v>
      </c>
      <c r="G948" s="14">
        <v>588740</v>
      </c>
      <c r="H948" s="14">
        <v>626280</v>
      </c>
    </row>
    <row r="949" spans="1:8">
      <c r="A949" s="11">
        <v>255097</v>
      </c>
      <c r="B949" s="12" t="s">
        <v>238</v>
      </c>
      <c r="C949" s="13" t="str">
        <f t="shared" si="28"/>
        <v>221</v>
      </c>
      <c r="D949" s="13" t="str">
        <f t="shared" si="29"/>
        <v>22102</v>
      </c>
      <c r="E949" s="13">
        <f>IF(ISNA(VLOOKUP(F949,'2020功能科目'!A:B,2,FALSE)),"",VLOOKUP(F949,'2020功能科目'!A:B,2,FALSE))</f>
        <v>2210203</v>
      </c>
      <c r="F949" s="12" t="s">
        <v>392</v>
      </c>
      <c r="G949" s="14">
        <v>3803679.65</v>
      </c>
      <c r="H949" s="14">
        <v>3903828</v>
      </c>
    </row>
    <row r="950" spans="1:8">
      <c r="A950" s="11">
        <v>255100</v>
      </c>
      <c r="B950" s="12" t="s">
        <v>239</v>
      </c>
      <c r="C950" s="13" t="str">
        <f t="shared" si="28"/>
        <v>205</v>
      </c>
      <c r="D950" s="13" t="str">
        <f t="shared" si="29"/>
        <v>20502</v>
      </c>
      <c r="E950" s="13">
        <f>IF(ISNA(VLOOKUP(F950,'2020功能科目'!A:B,2,FALSE)),"",VLOOKUP(F950,'2020功能科目'!A:B,2,FALSE))</f>
        <v>2050299</v>
      </c>
      <c r="F950" s="12" t="s">
        <v>380</v>
      </c>
      <c r="G950" s="14">
        <v>17228254.489999998</v>
      </c>
      <c r="H950" s="14">
        <v>15904460.789999999</v>
      </c>
    </row>
    <row r="951" spans="1:8">
      <c r="A951" s="11">
        <v>255100</v>
      </c>
      <c r="B951" s="12" t="s">
        <v>239</v>
      </c>
      <c r="C951" s="13" t="str">
        <f t="shared" si="28"/>
        <v>205</v>
      </c>
      <c r="D951" s="13" t="str">
        <f t="shared" si="29"/>
        <v>20508</v>
      </c>
      <c r="E951" s="13">
        <f>IF(ISNA(VLOOKUP(F951,'2020功能科目'!A:B,2,FALSE)),"",VLOOKUP(F951,'2020功能科目'!A:B,2,FALSE))</f>
        <v>2050803</v>
      </c>
      <c r="F951" s="12" t="s">
        <v>381</v>
      </c>
      <c r="G951" s="14">
        <v>4522</v>
      </c>
      <c r="H951" s="14">
        <v>34400</v>
      </c>
    </row>
    <row r="952" spans="1:8">
      <c r="A952" s="11">
        <v>255100</v>
      </c>
      <c r="B952" s="12" t="s">
        <v>239</v>
      </c>
      <c r="C952" s="13" t="str">
        <f t="shared" si="28"/>
        <v>205</v>
      </c>
      <c r="D952" s="13" t="str">
        <f t="shared" si="29"/>
        <v>20509</v>
      </c>
      <c r="E952" s="13">
        <f>IF(ISNA(VLOOKUP(F952,'2020功能科目'!A:B,2,FALSE)),"",VLOOKUP(F952,'2020功能科目'!A:B,2,FALSE))</f>
        <v>2050999</v>
      </c>
      <c r="F952" s="12" t="s">
        <v>397</v>
      </c>
      <c r="G952" s="14">
        <v>160000</v>
      </c>
      <c r="H952" s="14">
        <v>160000</v>
      </c>
    </row>
    <row r="953" spans="1:8">
      <c r="A953" s="11">
        <v>255100</v>
      </c>
      <c r="B953" s="12" t="s">
        <v>239</v>
      </c>
      <c r="C953" s="13" t="str">
        <f t="shared" si="28"/>
        <v>208</v>
      </c>
      <c r="D953" s="13" t="str">
        <f t="shared" si="29"/>
        <v>20805</v>
      </c>
      <c r="E953" s="13">
        <f>IF(ISNA(VLOOKUP(F953,'2020功能科目'!A:B,2,FALSE)),"",VLOOKUP(F953,'2020功能科目'!A:B,2,FALSE))</f>
        <v>2080502</v>
      </c>
      <c r="F953" s="12" t="s">
        <v>384</v>
      </c>
      <c r="G953" s="14">
        <v>984116</v>
      </c>
      <c r="H953" s="14">
        <v>662600</v>
      </c>
    </row>
    <row r="954" spans="1:8">
      <c r="A954" s="11">
        <v>255100</v>
      </c>
      <c r="B954" s="12" t="s">
        <v>239</v>
      </c>
      <c r="C954" s="13" t="str">
        <f t="shared" si="28"/>
        <v>208</v>
      </c>
      <c r="D954" s="13" t="str">
        <f t="shared" si="29"/>
        <v>20805</v>
      </c>
      <c r="E954" s="13">
        <f>IF(ISNA(VLOOKUP(F954,'2020功能科目'!A:B,2,FALSE)),"",VLOOKUP(F954,'2020功能科目'!A:B,2,FALSE))</f>
        <v>2080505</v>
      </c>
      <c r="F954" s="12" t="s">
        <v>385</v>
      </c>
      <c r="G954" s="14">
        <v>1232286.42</v>
      </c>
      <c r="H954" s="14">
        <v>1083787.52</v>
      </c>
    </row>
    <row r="955" spans="1:8">
      <c r="A955" s="11">
        <v>255100</v>
      </c>
      <c r="B955" s="12" t="s">
        <v>239</v>
      </c>
      <c r="C955" s="13" t="str">
        <f t="shared" si="28"/>
        <v>208</v>
      </c>
      <c r="D955" s="13" t="str">
        <f t="shared" si="29"/>
        <v>20805</v>
      </c>
      <c r="E955" s="13">
        <f>IF(ISNA(VLOOKUP(F955,'2020功能科目'!A:B,2,FALSE)),"",VLOOKUP(F955,'2020功能科目'!A:B,2,FALSE))</f>
        <v>2080506</v>
      </c>
      <c r="F955" s="12" t="s">
        <v>386</v>
      </c>
      <c r="G955" s="14">
        <v>613893.76</v>
      </c>
      <c r="H955" s="14">
        <v>541893.76</v>
      </c>
    </row>
    <row r="956" spans="1:8">
      <c r="A956" s="11">
        <v>255100</v>
      </c>
      <c r="B956" s="12" t="s">
        <v>239</v>
      </c>
      <c r="C956" s="13" t="str">
        <f t="shared" si="28"/>
        <v>210</v>
      </c>
      <c r="D956" s="13" t="str">
        <f t="shared" si="29"/>
        <v>21011</v>
      </c>
      <c r="E956" s="13">
        <f>IF(ISNA(VLOOKUP(F956,'2020功能科目'!A:B,2,FALSE)),"",VLOOKUP(F956,'2020功能科目'!A:B,2,FALSE))</f>
        <v>2101102</v>
      </c>
      <c r="F956" s="12" t="s">
        <v>388</v>
      </c>
      <c r="G956" s="14">
        <v>968326.62</v>
      </c>
      <c r="H956" s="14">
        <v>880577.36</v>
      </c>
    </row>
    <row r="957" spans="1:8">
      <c r="A957" s="11">
        <v>255100</v>
      </c>
      <c r="B957" s="12" t="s">
        <v>239</v>
      </c>
      <c r="C957" s="13" t="str">
        <f t="shared" si="28"/>
        <v>221</v>
      </c>
      <c r="D957" s="13" t="str">
        <f t="shared" si="29"/>
        <v>22102</v>
      </c>
      <c r="E957" s="13">
        <f>IF(ISNA(VLOOKUP(F957,'2020功能科目'!A:B,2,FALSE)),"",VLOOKUP(F957,'2020功能科目'!A:B,2,FALSE))</f>
        <v>2210201</v>
      </c>
      <c r="F957" s="12" t="s">
        <v>390</v>
      </c>
      <c r="G957" s="14">
        <v>1063916</v>
      </c>
      <c r="H957" s="14">
        <v>1070840.6399999999</v>
      </c>
    </row>
    <row r="958" spans="1:8">
      <c r="A958" s="11">
        <v>255100</v>
      </c>
      <c r="B958" s="12" t="s">
        <v>239</v>
      </c>
      <c r="C958" s="13" t="str">
        <f t="shared" si="28"/>
        <v>221</v>
      </c>
      <c r="D958" s="13" t="str">
        <f t="shared" si="29"/>
        <v>22102</v>
      </c>
      <c r="E958" s="13">
        <f>IF(ISNA(VLOOKUP(F958,'2020功能科目'!A:B,2,FALSE)),"",VLOOKUP(F958,'2020功能科目'!A:B,2,FALSE))</f>
        <v>2210202</v>
      </c>
      <c r="F958" s="12" t="s">
        <v>391</v>
      </c>
      <c r="G958" s="14">
        <v>98980</v>
      </c>
      <c r="H958" s="14">
        <v>101040</v>
      </c>
    </row>
    <row r="959" spans="1:8">
      <c r="A959" s="11">
        <v>255100</v>
      </c>
      <c r="B959" s="12" t="s">
        <v>239</v>
      </c>
      <c r="C959" s="13" t="str">
        <f t="shared" si="28"/>
        <v>221</v>
      </c>
      <c r="D959" s="13" t="str">
        <f t="shared" si="29"/>
        <v>22102</v>
      </c>
      <c r="E959" s="13">
        <f>IF(ISNA(VLOOKUP(F959,'2020功能科目'!A:B,2,FALSE)),"",VLOOKUP(F959,'2020功能科目'!A:B,2,FALSE))</f>
        <v>2210203</v>
      </c>
      <c r="F959" s="12" t="s">
        <v>392</v>
      </c>
      <c r="G959" s="14">
        <v>1110364</v>
      </c>
      <c r="H959" s="14">
        <v>1098024</v>
      </c>
    </row>
    <row r="960" spans="1:8">
      <c r="A960" s="11">
        <v>255101</v>
      </c>
      <c r="B960" s="12" t="s">
        <v>240</v>
      </c>
      <c r="C960" s="13" t="str">
        <f t="shared" si="28"/>
        <v>205</v>
      </c>
      <c r="D960" s="13" t="str">
        <f t="shared" si="29"/>
        <v>20502</v>
      </c>
      <c r="E960" s="13">
        <f>IF(ISNA(VLOOKUP(F960,'2020功能科目'!A:B,2,FALSE)),"",VLOOKUP(F960,'2020功能科目'!A:B,2,FALSE))</f>
        <v>2050299</v>
      </c>
      <c r="F960" s="12" t="s">
        <v>380</v>
      </c>
      <c r="G960" s="14">
        <v>22560573.370000001</v>
      </c>
      <c r="H960" s="14">
        <v>58274432.450000003</v>
      </c>
    </row>
    <row r="961" spans="1:8">
      <c r="A961" s="11">
        <v>255101</v>
      </c>
      <c r="B961" s="12" t="s">
        <v>240</v>
      </c>
      <c r="C961" s="13" t="str">
        <f t="shared" si="28"/>
        <v>205</v>
      </c>
      <c r="D961" s="13" t="str">
        <f t="shared" si="29"/>
        <v>20508</v>
      </c>
      <c r="E961" s="13">
        <f>IF(ISNA(VLOOKUP(F961,'2020功能科目'!A:B,2,FALSE)),"",VLOOKUP(F961,'2020功能科目'!A:B,2,FALSE))</f>
        <v>2050803</v>
      </c>
      <c r="F961" s="12" t="s">
        <v>381</v>
      </c>
      <c r="G961" s="14">
        <v>2300</v>
      </c>
      <c r="H961" s="14">
        <v>16000</v>
      </c>
    </row>
    <row r="962" spans="1:8">
      <c r="A962" s="11">
        <v>255101</v>
      </c>
      <c r="B962" s="12" t="s">
        <v>240</v>
      </c>
      <c r="C962" s="13" t="str">
        <f t="shared" si="28"/>
        <v>205</v>
      </c>
      <c r="D962" s="13" t="str">
        <f t="shared" si="29"/>
        <v>20509</v>
      </c>
      <c r="E962" s="13">
        <f>IF(ISNA(VLOOKUP(F962,'2020功能科目'!A:B,2,FALSE)),"",VLOOKUP(F962,'2020功能科目'!A:B,2,FALSE))</f>
        <v>2050999</v>
      </c>
      <c r="F962" s="12" t="s">
        <v>397</v>
      </c>
      <c r="G962" s="14">
        <v>79282300.939999998</v>
      </c>
      <c r="H962" s="14">
        <v>94484898.5</v>
      </c>
    </row>
    <row r="963" spans="1:8">
      <c r="A963" s="11">
        <v>255101</v>
      </c>
      <c r="B963" s="12" t="s">
        <v>240</v>
      </c>
      <c r="C963" s="13" t="str">
        <f t="shared" ref="C963:C1026" si="30">LEFT(D963,3)</f>
        <v>208</v>
      </c>
      <c r="D963" s="13" t="str">
        <f t="shared" ref="D963:D1026" si="31">LEFT(E963,5)</f>
        <v>20805</v>
      </c>
      <c r="E963" s="13">
        <f>IF(ISNA(VLOOKUP(F963,'2020功能科目'!A:B,2,FALSE)),"",VLOOKUP(F963,'2020功能科目'!A:B,2,FALSE))</f>
        <v>2080502</v>
      </c>
      <c r="F963" s="12" t="s">
        <v>384</v>
      </c>
      <c r="G963" s="14">
        <v>126048.93</v>
      </c>
      <c r="H963" s="14">
        <v>121300</v>
      </c>
    </row>
    <row r="964" spans="1:8">
      <c r="A964" s="11">
        <v>255101</v>
      </c>
      <c r="B964" s="12" t="s">
        <v>240</v>
      </c>
      <c r="C964" s="13" t="str">
        <f t="shared" si="30"/>
        <v>208</v>
      </c>
      <c r="D964" s="13" t="str">
        <f t="shared" si="31"/>
        <v>20805</v>
      </c>
      <c r="E964" s="13">
        <f>IF(ISNA(VLOOKUP(F964,'2020功能科目'!A:B,2,FALSE)),"",VLOOKUP(F964,'2020功能科目'!A:B,2,FALSE))</f>
        <v>2080505</v>
      </c>
      <c r="F964" s="12" t="s">
        <v>385</v>
      </c>
      <c r="G964" s="14">
        <v>450218.72</v>
      </c>
      <c r="H964" s="14">
        <v>407189.44</v>
      </c>
    </row>
    <row r="965" spans="1:8">
      <c r="A965" s="11">
        <v>255101</v>
      </c>
      <c r="B965" s="12" t="s">
        <v>240</v>
      </c>
      <c r="C965" s="13" t="str">
        <f t="shared" si="30"/>
        <v>208</v>
      </c>
      <c r="D965" s="13" t="str">
        <f t="shared" si="31"/>
        <v>20805</v>
      </c>
      <c r="E965" s="13">
        <f>IF(ISNA(VLOOKUP(F965,'2020功能科目'!A:B,2,FALSE)),"",VLOOKUP(F965,'2020功能科目'!A:B,2,FALSE))</f>
        <v>2080506</v>
      </c>
      <c r="F965" s="12" t="s">
        <v>386</v>
      </c>
      <c r="G965" s="14">
        <v>225109.36</v>
      </c>
      <c r="H965" s="14">
        <v>203594.72</v>
      </c>
    </row>
    <row r="966" spans="1:8">
      <c r="A966" s="11">
        <v>255101</v>
      </c>
      <c r="B966" s="12" t="s">
        <v>240</v>
      </c>
      <c r="C966" s="13" t="str">
        <f t="shared" si="30"/>
        <v>208</v>
      </c>
      <c r="D966" s="13" t="str">
        <f t="shared" si="31"/>
        <v>20808</v>
      </c>
      <c r="E966" s="13">
        <f>IF(ISNA(VLOOKUP(F966,'2020功能科目'!A:B,2,FALSE)),"",VLOOKUP(F966,'2020功能科目'!A:B,2,FALSE))</f>
        <v>2080801</v>
      </c>
      <c r="F966" s="12" t="s">
        <v>387</v>
      </c>
      <c r="G966" s="14">
        <v>171958</v>
      </c>
      <c r="H966" s="14">
        <v>0</v>
      </c>
    </row>
    <row r="967" spans="1:8">
      <c r="A967" s="11">
        <v>255101</v>
      </c>
      <c r="B967" s="12" t="s">
        <v>240</v>
      </c>
      <c r="C967" s="13" t="str">
        <f t="shared" si="30"/>
        <v>210</v>
      </c>
      <c r="D967" s="13" t="str">
        <f t="shared" si="31"/>
        <v>21011</v>
      </c>
      <c r="E967" s="13">
        <f>IF(ISNA(VLOOKUP(F967,'2020功能科目'!A:B,2,FALSE)),"",VLOOKUP(F967,'2020功能科目'!A:B,2,FALSE))</f>
        <v>2101102</v>
      </c>
      <c r="F967" s="12" t="s">
        <v>388</v>
      </c>
      <c r="G967" s="14">
        <v>375608.66</v>
      </c>
      <c r="H967" s="14">
        <v>330841.42</v>
      </c>
    </row>
    <row r="968" spans="1:8">
      <c r="A968" s="11">
        <v>255101</v>
      </c>
      <c r="B968" s="12" t="s">
        <v>240</v>
      </c>
      <c r="C968" s="13" t="str">
        <f t="shared" si="30"/>
        <v>221</v>
      </c>
      <c r="D968" s="13" t="str">
        <f t="shared" si="31"/>
        <v>22102</v>
      </c>
      <c r="E968" s="13">
        <f>IF(ISNA(VLOOKUP(F968,'2020功能科目'!A:B,2,FALSE)),"",VLOOKUP(F968,'2020功能科目'!A:B,2,FALSE))</f>
        <v>2210201</v>
      </c>
      <c r="F968" s="12" t="s">
        <v>390</v>
      </c>
      <c r="G968" s="14">
        <v>440604</v>
      </c>
      <c r="H968" s="14">
        <v>425392.08</v>
      </c>
    </row>
    <row r="969" spans="1:8">
      <c r="A969" s="11">
        <v>255101</v>
      </c>
      <c r="B969" s="12" t="s">
        <v>240</v>
      </c>
      <c r="C969" s="13" t="str">
        <f t="shared" si="30"/>
        <v>221</v>
      </c>
      <c r="D969" s="13" t="str">
        <f t="shared" si="31"/>
        <v>22102</v>
      </c>
      <c r="E969" s="13">
        <f>IF(ISNA(VLOOKUP(F969,'2020功能科目'!A:B,2,FALSE)),"",VLOOKUP(F969,'2020功能科目'!A:B,2,FALSE))</f>
        <v>2210202</v>
      </c>
      <c r="F969" s="12" t="s">
        <v>391</v>
      </c>
      <c r="G969" s="14">
        <v>29420</v>
      </c>
      <c r="H969" s="14">
        <v>29280</v>
      </c>
    </row>
    <row r="970" spans="1:8">
      <c r="A970" s="11">
        <v>255101</v>
      </c>
      <c r="B970" s="12" t="s">
        <v>240</v>
      </c>
      <c r="C970" s="13" t="str">
        <f t="shared" si="30"/>
        <v>221</v>
      </c>
      <c r="D970" s="13" t="str">
        <f t="shared" si="31"/>
        <v>22102</v>
      </c>
      <c r="E970" s="13">
        <f>IF(ISNA(VLOOKUP(F970,'2020功能科目'!A:B,2,FALSE)),"",VLOOKUP(F970,'2020功能科目'!A:B,2,FALSE))</f>
        <v>2210203</v>
      </c>
      <c r="F970" s="12" t="s">
        <v>392</v>
      </c>
      <c r="G970" s="14">
        <v>357336</v>
      </c>
      <c r="H970" s="14">
        <v>357336</v>
      </c>
    </row>
    <row r="971" spans="1:8">
      <c r="A971" s="11">
        <v>255102</v>
      </c>
      <c r="B971" s="12" t="s">
        <v>241</v>
      </c>
      <c r="C971" s="13" t="str">
        <f t="shared" si="30"/>
        <v>205</v>
      </c>
      <c r="D971" s="13" t="str">
        <f t="shared" si="31"/>
        <v>20502</v>
      </c>
      <c r="E971" s="13">
        <f>IF(ISNA(VLOOKUP(F971,'2020功能科目'!A:B,2,FALSE)),"",VLOOKUP(F971,'2020功能科目'!A:B,2,FALSE))</f>
        <v>2050299</v>
      </c>
      <c r="F971" s="12" t="s">
        <v>380</v>
      </c>
      <c r="G971" s="14">
        <v>4600</v>
      </c>
      <c r="H971" s="14">
        <v>0</v>
      </c>
    </row>
    <row r="972" spans="1:8">
      <c r="A972" s="11">
        <v>255102</v>
      </c>
      <c r="B972" s="12" t="s">
        <v>241</v>
      </c>
      <c r="C972" s="13" t="str">
        <f t="shared" si="30"/>
        <v>205</v>
      </c>
      <c r="D972" s="13" t="str">
        <f t="shared" si="31"/>
        <v>20508</v>
      </c>
      <c r="E972" s="13">
        <f>IF(ISNA(VLOOKUP(F972,'2020功能科目'!A:B,2,FALSE)),"",VLOOKUP(F972,'2020功能科目'!A:B,2,FALSE))</f>
        <v>2050801</v>
      </c>
      <c r="F972" s="12" t="s">
        <v>402</v>
      </c>
      <c r="G972" s="14">
        <v>20569111.239999998</v>
      </c>
      <c r="H972" s="14">
        <v>37692809.43</v>
      </c>
    </row>
    <row r="973" spans="1:8">
      <c r="A973" s="11">
        <v>255102</v>
      </c>
      <c r="B973" s="12" t="s">
        <v>241</v>
      </c>
      <c r="C973" s="13" t="str">
        <f t="shared" si="30"/>
        <v>205</v>
      </c>
      <c r="D973" s="13" t="str">
        <f t="shared" si="31"/>
        <v>20508</v>
      </c>
      <c r="E973" s="13">
        <f>IF(ISNA(VLOOKUP(F973,'2020功能科目'!A:B,2,FALSE)),"",VLOOKUP(F973,'2020功能科目'!A:B,2,FALSE))</f>
        <v>2050803</v>
      </c>
      <c r="F973" s="12" t="s">
        <v>381</v>
      </c>
      <c r="G973" s="14">
        <v>1744.9</v>
      </c>
      <c r="H973" s="14">
        <v>36800</v>
      </c>
    </row>
    <row r="974" spans="1:8">
      <c r="A974" s="11">
        <v>255102</v>
      </c>
      <c r="B974" s="12" t="s">
        <v>241</v>
      </c>
      <c r="C974" s="13" t="str">
        <f t="shared" si="30"/>
        <v>205</v>
      </c>
      <c r="D974" s="13" t="str">
        <f t="shared" si="31"/>
        <v>20509</v>
      </c>
      <c r="E974" s="13">
        <f>IF(ISNA(VLOOKUP(F974,'2020功能科目'!A:B,2,FALSE)),"",VLOOKUP(F974,'2020功能科目'!A:B,2,FALSE))</f>
        <v>2050999</v>
      </c>
      <c r="F974" s="12" t="s">
        <v>397</v>
      </c>
      <c r="G974" s="14">
        <v>2428435</v>
      </c>
      <c r="H974" s="14">
        <v>2434340</v>
      </c>
    </row>
    <row r="975" spans="1:8">
      <c r="A975" s="11">
        <v>255102</v>
      </c>
      <c r="B975" s="12" t="s">
        <v>241</v>
      </c>
      <c r="C975" s="13" t="str">
        <f t="shared" si="30"/>
        <v>208</v>
      </c>
      <c r="D975" s="13" t="str">
        <f t="shared" si="31"/>
        <v>20805</v>
      </c>
      <c r="E975" s="13">
        <f>IF(ISNA(VLOOKUP(F975,'2020功能科目'!A:B,2,FALSE)),"",VLOOKUP(F975,'2020功能科目'!A:B,2,FALSE))</f>
        <v>2080502</v>
      </c>
      <c r="F975" s="12" t="s">
        <v>384</v>
      </c>
      <c r="G975" s="14">
        <v>2538</v>
      </c>
      <c r="H975" s="14">
        <v>0</v>
      </c>
    </row>
    <row r="976" spans="1:8">
      <c r="A976" s="11">
        <v>255102</v>
      </c>
      <c r="B976" s="12" t="s">
        <v>241</v>
      </c>
      <c r="C976" s="13" t="str">
        <f t="shared" si="30"/>
        <v>208</v>
      </c>
      <c r="D976" s="13" t="str">
        <f t="shared" si="31"/>
        <v>20805</v>
      </c>
      <c r="E976" s="13">
        <f>IF(ISNA(VLOOKUP(F976,'2020功能科目'!A:B,2,FALSE)),"",VLOOKUP(F976,'2020功能科目'!A:B,2,FALSE))</f>
        <v>2080505</v>
      </c>
      <c r="F976" s="12" t="s">
        <v>385</v>
      </c>
      <c r="G976" s="14">
        <v>1268153.76</v>
      </c>
      <c r="H976" s="14">
        <v>1169560.96</v>
      </c>
    </row>
    <row r="977" spans="1:8">
      <c r="A977" s="11">
        <v>255102</v>
      </c>
      <c r="B977" s="12" t="s">
        <v>241</v>
      </c>
      <c r="C977" s="13" t="str">
        <f t="shared" si="30"/>
        <v>208</v>
      </c>
      <c r="D977" s="13" t="str">
        <f t="shared" si="31"/>
        <v>20805</v>
      </c>
      <c r="E977" s="13">
        <f>IF(ISNA(VLOOKUP(F977,'2020功能科目'!A:B,2,FALSE)),"",VLOOKUP(F977,'2020功能科目'!A:B,2,FALSE))</f>
        <v>2080506</v>
      </c>
      <c r="F977" s="12" t="s">
        <v>386</v>
      </c>
      <c r="G977" s="14">
        <v>634076.88</v>
      </c>
      <c r="H977" s="14">
        <v>584780.48</v>
      </c>
    </row>
    <row r="978" spans="1:8">
      <c r="A978" s="11">
        <v>255102</v>
      </c>
      <c r="B978" s="12" t="s">
        <v>241</v>
      </c>
      <c r="C978" s="13" t="str">
        <f t="shared" si="30"/>
        <v>210</v>
      </c>
      <c r="D978" s="13" t="str">
        <f t="shared" si="31"/>
        <v>21011</v>
      </c>
      <c r="E978" s="13">
        <f>IF(ISNA(VLOOKUP(F978,'2020功能科目'!A:B,2,FALSE)),"",VLOOKUP(F978,'2020功能科目'!A:B,2,FALSE))</f>
        <v>2101102</v>
      </c>
      <c r="F978" s="12" t="s">
        <v>388</v>
      </c>
      <c r="G978" s="14">
        <v>1271479.8799999999</v>
      </c>
      <c r="H978" s="14">
        <v>950268.28</v>
      </c>
    </row>
    <row r="979" spans="1:8">
      <c r="A979" s="11">
        <v>255102</v>
      </c>
      <c r="B979" s="12" t="s">
        <v>241</v>
      </c>
      <c r="C979" s="13" t="str">
        <f t="shared" si="30"/>
        <v>221</v>
      </c>
      <c r="D979" s="13" t="str">
        <f t="shared" si="31"/>
        <v>22102</v>
      </c>
      <c r="E979" s="13">
        <f>IF(ISNA(VLOOKUP(F979,'2020功能科目'!A:B,2,FALSE)),"",VLOOKUP(F979,'2020功能科目'!A:B,2,FALSE))</f>
        <v>2210201</v>
      </c>
      <c r="F979" s="12" t="s">
        <v>390</v>
      </c>
      <c r="G979" s="14">
        <v>1511490</v>
      </c>
      <c r="H979" s="14">
        <v>1153170.72</v>
      </c>
    </row>
    <row r="980" spans="1:8">
      <c r="A980" s="11">
        <v>255102</v>
      </c>
      <c r="B980" s="12" t="s">
        <v>241</v>
      </c>
      <c r="C980" s="13" t="str">
        <f t="shared" si="30"/>
        <v>221</v>
      </c>
      <c r="D980" s="13" t="str">
        <f t="shared" si="31"/>
        <v>22102</v>
      </c>
      <c r="E980" s="13">
        <f>IF(ISNA(VLOOKUP(F980,'2020功能科目'!A:B,2,FALSE)),"",VLOOKUP(F980,'2020功能科目'!A:B,2,FALSE))</f>
        <v>2210202</v>
      </c>
      <c r="F980" s="12" t="s">
        <v>391</v>
      </c>
      <c r="G980" s="14">
        <v>49040</v>
      </c>
      <c r="H980" s="14">
        <v>48840</v>
      </c>
    </row>
    <row r="981" spans="1:8">
      <c r="A981" s="11">
        <v>255102</v>
      </c>
      <c r="B981" s="12" t="s">
        <v>241</v>
      </c>
      <c r="C981" s="13" t="str">
        <f t="shared" si="30"/>
        <v>221</v>
      </c>
      <c r="D981" s="13" t="str">
        <f t="shared" si="31"/>
        <v>22102</v>
      </c>
      <c r="E981" s="13">
        <f>IF(ISNA(VLOOKUP(F981,'2020功能科目'!A:B,2,FALSE)),"",VLOOKUP(F981,'2020功能科目'!A:B,2,FALSE))</f>
        <v>2210203</v>
      </c>
      <c r="F981" s="12" t="s">
        <v>392</v>
      </c>
      <c r="G981" s="14">
        <v>1006152</v>
      </c>
      <c r="H981" s="14">
        <v>1006152</v>
      </c>
    </row>
    <row r="982" spans="1:8">
      <c r="A982" s="11">
        <v>255103</v>
      </c>
      <c r="B982" s="12" t="s">
        <v>242</v>
      </c>
      <c r="C982" s="13" t="str">
        <f t="shared" si="30"/>
        <v>205</v>
      </c>
      <c r="D982" s="13" t="str">
        <f t="shared" si="31"/>
        <v>20502</v>
      </c>
      <c r="E982" s="13">
        <f>IF(ISNA(VLOOKUP(F982,'2020功能科目'!A:B,2,FALSE)),"",VLOOKUP(F982,'2020功能科目'!A:B,2,FALSE))</f>
        <v>2050299</v>
      </c>
      <c r="F982" s="12" t="s">
        <v>380</v>
      </c>
      <c r="G982" s="14">
        <v>12252413.460000001</v>
      </c>
      <c r="H982" s="14">
        <v>11876720.99</v>
      </c>
    </row>
    <row r="983" spans="1:8">
      <c r="A983" s="11">
        <v>255103</v>
      </c>
      <c r="B983" s="12" t="s">
        <v>242</v>
      </c>
      <c r="C983" s="13" t="str">
        <f t="shared" si="30"/>
        <v>205</v>
      </c>
      <c r="D983" s="13" t="str">
        <f t="shared" si="31"/>
        <v>20508</v>
      </c>
      <c r="E983" s="13">
        <f>IF(ISNA(VLOOKUP(F983,'2020功能科目'!A:B,2,FALSE)),"",VLOOKUP(F983,'2020功能科目'!A:B,2,FALSE))</f>
        <v>2050803</v>
      </c>
      <c r="F983" s="12" t="s">
        <v>381</v>
      </c>
      <c r="G983" s="14">
        <v>0</v>
      </c>
      <c r="H983" s="14">
        <v>35200</v>
      </c>
    </row>
    <row r="984" spans="1:8">
      <c r="A984" s="11">
        <v>255103</v>
      </c>
      <c r="B984" s="12" t="s">
        <v>242</v>
      </c>
      <c r="C984" s="13" t="str">
        <f t="shared" si="30"/>
        <v>205</v>
      </c>
      <c r="D984" s="13" t="str">
        <f t="shared" si="31"/>
        <v>20509</v>
      </c>
      <c r="E984" s="13">
        <f>IF(ISNA(VLOOKUP(F984,'2020功能科目'!A:B,2,FALSE)),"",VLOOKUP(F984,'2020功能科目'!A:B,2,FALSE))</f>
        <v>2050999</v>
      </c>
      <c r="F984" s="12" t="s">
        <v>397</v>
      </c>
      <c r="G984" s="14">
        <v>1217063.79</v>
      </c>
      <c r="H984" s="14">
        <v>1217601</v>
      </c>
    </row>
    <row r="985" spans="1:8">
      <c r="A985" s="11">
        <v>255103</v>
      </c>
      <c r="B985" s="12" t="s">
        <v>242</v>
      </c>
      <c r="C985" s="13" t="str">
        <f t="shared" si="30"/>
        <v>208</v>
      </c>
      <c r="D985" s="13" t="str">
        <f t="shared" si="31"/>
        <v>20805</v>
      </c>
      <c r="E985" s="13">
        <f>IF(ISNA(VLOOKUP(F985,'2020功能科目'!A:B,2,FALSE)),"",VLOOKUP(F985,'2020功能科目'!A:B,2,FALSE))</f>
        <v>2080502</v>
      </c>
      <c r="F985" s="12" t="s">
        <v>384</v>
      </c>
      <c r="G985" s="14">
        <v>376269.3</v>
      </c>
      <c r="H985" s="14">
        <v>381220</v>
      </c>
    </row>
    <row r="986" spans="1:8">
      <c r="A986" s="11">
        <v>255103</v>
      </c>
      <c r="B986" s="12" t="s">
        <v>242</v>
      </c>
      <c r="C986" s="13" t="str">
        <f t="shared" si="30"/>
        <v>208</v>
      </c>
      <c r="D986" s="13" t="str">
        <f t="shared" si="31"/>
        <v>20805</v>
      </c>
      <c r="E986" s="13">
        <f>IF(ISNA(VLOOKUP(F986,'2020功能科目'!A:B,2,FALSE)),"",VLOOKUP(F986,'2020功能科目'!A:B,2,FALSE))</f>
        <v>2080505</v>
      </c>
      <c r="F986" s="12" t="s">
        <v>385</v>
      </c>
      <c r="G986" s="14">
        <v>985598.7</v>
      </c>
      <c r="H986" s="14">
        <v>1036812.16</v>
      </c>
    </row>
    <row r="987" spans="1:8">
      <c r="A987" s="11">
        <v>255103</v>
      </c>
      <c r="B987" s="12" t="s">
        <v>242</v>
      </c>
      <c r="C987" s="13" t="str">
        <f t="shared" si="30"/>
        <v>208</v>
      </c>
      <c r="D987" s="13" t="str">
        <f t="shared" si="31"/>
        <v>20805</v>
      </c>
      <c r="E987" s="13">
        <f>IF(ISNA(VLOOKUP(F987,'2020功能科目'!A:B,2,FALSE)),"",VLOOKUP(F987,'2020功能科目'!A:B,2,FALSE))</f>
        <v>2080506</v>
      </c>
      <c r="F987" s="12" t="s">
        <v>386</v>
      </c>
      <c r="G987" s="14">
        <v>492799.35</v>
      </c>
      <c r="H987" s="14">
        <v>518406.08</v>
      </c>
    </row>
    <row r="988" spans="1:8">
      <c r="A988" s="11">
        <v>255103</v>
      </c>
      <c r="B988" s="12" t="s">
        <v>242</v>
      </c>
      <c r="C988" s="13" t="str">
        <f t="shared" si="30"/>
        <v>210</v>
      </c>
      <c r="D988" s="13" t="str">
        <f t="shared" si="31"/>
        <v>21011</v>
      </c>
      <c r="E988" s="13">
        <f>IF(ISNA(VLOOKUP(F988,'2020功能科目'!A:B,2,FALSE)),"",VLOOKUP(F988,'2020功能科目'!A:B,2,FALSE))</f>
        <v>2101102</v>
      </c>
      <c r="F988" s="12" t="s">
        <v>388</v>
      </c>
      <c r="G988" s="14">
        <v>822258.54</v>
      </c>
      <c r="H988" s="14">
        <v>842409.88</v>
      </c>
    </row>
    <row r="989" spans="1:8">
      <c r="A989" s="11">
        <v>255103</v>
      </c>
      <c r="B989" s="12" t="s">
        <v>242</v>
      </c>
      <c r="C989" s="13" t="str">
        <f t="shared" si="30"/>
        <v>221</v>
      </c>
      <c r="D989" s="13" t="str">
        <f t="shared" si="31"/>
        <v>22102</v>
      </c>
      <c r="E989" s="13">
        <f>IF(ISNA(VLOOKUP(F989,'2020功能科目'!A:B,2,FALSE)),"",VLOOKUP(F989,'2020功能科目'!A:B,2,FALSE))</f>
        <v>2210201</v>
      </c>
      <c r="F989" s="12" t="s">
        <v>390</v>
      </c>
      <c r="G989" s="14">
        <v>1051806</v>
      </c>
      <c r="H989" s="14">
        <v>1041609.12</v>
      </c>
    </row>
    <row r="990" spans="1:8">
      <c r="A990" s="11">
        <v>255103</v>
      </c>
      <c r="B990" s="12" t="s">
        <v>242</v>
      </c>
      <c r="C990" s="13" t="str">
        <f t="shared" si="30"/>
        <v>221</v>
      </c>
      <c r="D990" s="13" t="str">
        <f t="shared" si="31"/>
        <v>22102</v>
      </c>
      <c r="E990" s="13">
        <f>IF(ISNA(VLOOKUP(F990,'2020功能科目'!A:B,2,FALSE)),"",VLOOKUP(F990,'2020功能科目'!A:B,2,FALSE))</f>
        <v>2210202</v>
      </c>
      <c r="F990" s="12" t="s">
        <v>391</v>
      </c>
      <c r="G990" s="14">
        <v>76860</v>
      </c>
      <c r="H990" s="14">
        <v>76440</v>
      </c>
    </row>
    <row r="991" spans="1:8">
      <c r="A991" s="11">
        <v>255103</v>
      </c>
      <c r="B991" s="12" t="s">
        <v>242</v>
      </c>
      <c r="C991" s="13" t="str">
        <f t="shared" si="30"/>
        <v>221</v>
      </c>
      <c r="D991" s="13" t="str">
        <f t="shared" si="31"/>
        <v>22102</v>
      </c>
      <c r="E991" s="13">
        <f>IF(ISNA(VLOOKUP(F991,'2020功能科目'!A:B,2,FALSE)),"",VLOOKUP(F991,'2020功能科目'!A:B,2,FALSE))</f>
        <v>2210203</v>
      </c>
      <c r="F991" s="12" t="s">
        <v>392</v>
      </c>
      <c r="G991" s="14">
        <v>1122934</v>
      </c>
      <c r="H991" s="14">
        <v>1122936</v>
      </c>
    </row>
    <row r="992" spans="1:8">
      <c r="A992" s="11">
        <v>255106</v>
      </c>
      <c r="B992" s="12" t="s">
        <v>243</v>
      </c>
      <c r="C992" s="13" t="str">
        <f t="shared" si="30"/>
        <v>205</v>
      </c>
      <c r="D992" s="13" t="str">
        <f t="shared" si="31"/>
        <v>20502</v>
      </c>
      <c r="E992" s="13">
        <f>IF(ISNA(VLOOKUP(F992,'2020功能科目'!A:B,2,FALSE)),"",VLOOKUP(F992,'2020功能科目'!A:B,2,FALSE))</f>
        <v>2050299</v>
      </c>
      <c r="F992" s="12" t="s">
        <v>380</v>
      </c>
      <c r="G992" s="14">
        <v>3911509.91</v>
      </c>
      <c r="H992" s="14">
        <v>3835053.79</v>
      </c>
    </row>
    <row r="993" spans="1:8">
      <c r="A993" s="11">
        <v>255106</v>
      </c>
      <c r="B993" s="12" t="s">
        <v>243</v>
      </c>
      <c r="C993" s="13" t="str">
        <f t="shared" si="30"/>
        <v>205</v>
      </c>
      <c r="D993" s="13" t="str">
        <f t="shared" si="31"/>
        <v>20508</v>
      </c>
      <c r="E993" s="13">
        <f>IF(ISNA(VLOOKUP(F993,'2020功能科目'!A:B,2,FALSE)),"",VLOOKUP(F993,'2020功能科目'!A:B,2,FALSE))</f>
        <v>2050803</v>
      </c>
      <c r="F993" s="12" t="s">
        <v>381</v>
      </c>
      <c r="G993" s="14">
        <v>50</v>
      </c>
      <c r="H993" s="14">
        <v>13600</v>
      </c>
    </row>
    <row r="994" spans="1:8">
      <c r="A994" s="11">
        <v>255106</v>
      </c>
      <c r="B994" s="12" t="s">
        <v>243</v>
      </c>
      <c r="C994" s="13" t="str">
        <f t="shared" si="30"/>
        <v>208</v>
      </c>
      <c r="D994" s="13" t="str">
        <f t="shared" si="31"/>
        <v>20805</v>
      </c>
      <c r="E994" s="13">
        <f>IF(ISNA(VLOOKUP(F994,'2020功能科目'!A:B,2,FALSE)),"",VLOOKUP(F994,'2020功能科目'!A:B,2,FALSE))</f>
        <v>2080502</v>
      </c>
      <c r="F994" s="12" t="s">
        <v>384</v>
      </c>
      <c r="G994" s="14">
        <v>229678.1</v>
      </c>
      <c r="H994" s="14">
        <v>224976</v>
      </c>
    </row>
    <row r="995" spans="1:8">
      <c r="A995" s="11">
        <v>255106</v>
      </c>
      <c r="B995" s="12" t="s">
        <v>243</v>
      </c>
      <c r="C995" s="13" t="str">
        <f t="shared" si="30"/>
        <v>208</v>
      </c>
      <c r="D995" s="13" t="str">
        <f t="shared" si="31"/>
        <v>20805</v>
      </c>
      <c r="E995" s="13">
        <f>IF(ISNA(VLOOKUP(F995,'2020功能科目'!A:B,2,FALSE)),"",VLOOKUP(F995,'2020功能科目'!A:B,2,FALSE))</f>
        <v>2080505</v>
      </c>
      <c r="F995" s="12" t="s">
        <v>385</v>
      </c>
      <c r="G995" s="14">
        <v>400906.08</v>
      </c>
      <c r="H995" s="14">
        <v>388283.84</v>
      </c>
    </row>
    <row r="996" spans="1:8">
      <c r="A996" s="11">
        <v>255106</v>
      </c>
      <c r="B996" s="12" t="s">
        <v>243</v>
      </c>
      <c r="C996" s="13" t="str">
        <f t="shared" si="30"/>
        <v>208</v>
      </c>
      <c r="D996" s="13" t="str">
        <f t="shared" si="31"/>
        <v>20805</v>
      </c>
      <c r="E996" s="13">
        <f>IF(ISNA(VLOOKUP(F996,'2020功能科目'!A:B,2,FALSE)),"",VLOOKUP(F996,'2020功能科目'!A:B,2,FALSE))</f>
        <v>2080506</v>
      </c>
      <c r="F996" s="12" t="s">
        <v>386</v>
      </c>
      <c r="G996" s="14">
        <v>200453.04</v>
      </c>
      <c r="H996" s="14">
        <v>194141.92</v>
      </c>
    </row>
    <row r="997" spans="1:8">
      <c r="A997" s="11">
        <v>255106</v>
      </c>
      <c r="B997" s="12" t="s">
        <v>243</v>
      </c>
      <c r="C997" s="13" t="str">
        <f t="shared" si="30"/>
        <v>210</v>
      </c>
      <c r="D997" s="13" t="str">
        <f t="shared" si="31"/>
        <v>21011</v>
      </c>
      <c r="E997" s="13">
        <f>IF(ISNA(VLOOKUP(F997,'2020功能科目'!A:B,2,FALSE)),"",VLOOKUP(F997,'2020功能科目'!A:B,2,FALSE))</f>
        <v>2101102</v>
      </c>
      <c r="F997" s="12" t="s">
        <v>388</v>
      </c>
      <c r="G997" s="14">
        <v>333112.42</v>
      </c>
      <c r="H997" s="14">
        <v>315480.62</v>
      </c>
    </row>
    <row r="998" spans="1:8">
      <c r="A998" s="11">
        <v>255106</v>
      </c>
      <c r="B998" s="12" t="s">
        <v>243</v>
      </c>
      <c r="C998" s="13" t="str">
        <f t="shared" si="30"/>
        <v>221</v>
      </c>
      <c r="D998" s="13" t="str">
        <f t="shared" si="31"/>
        <v>22102</v>
      </c>
      <c r="E998" s="13">
        <f>IF(ISNA(VLOOKUP(F998,'2020功能科目'!A:B,2,FALSE)),"",VLOOKUP(F998,'2020功能科目'!A:B,2,FALSE))</f>
        <v>2210201</v>
      </c>
      <c r="F998" s="12" t="s">
        <v>390</v>
      </c>
      <c r="G998" s="14">
        <v>412032</v>
      </c>
      <c r="H998" s="14">
        <v>393212.88</v>
      </c>
    </row>
    <row r="999" spans="1:8">
      <c r="A999" s="11">
        <v>255106</v>
      </c>
      <c r="B999" s="12" t="s">
        <v>243</v>
      </c>
      <c r="C999" s="13" t="str">
        <f t="shared" si="30"/>
        <v>221</v>
      </c>
      <c r="D999" s="13" t="str">
        <f t="shared" si="31"/>
        <v>22102</v>
      </c>
      <c r="E999" s="13">
        <f>IF(ISNA(VLOOKUP(F999,'2020功能科目'!A:B,2,FALSE)),"",VLOOKUP(F999,'2020功能科目'!A:B,2,FALSE))</f>
        <v>2210202</v>
      </c>
      <c r="F999" s="12" t="s">
        <v>391</v>
      </c>
      <c r="G999" s="14">
        <v>35160</v>
      </c>
      <c r="H999" s="14">
        <v>36360</v>
      </c>
    </row>
    <row r="1000" spans="1:8">
      <c r="A1000" s="11">
        <v>255106</v>
      </c>
      <c r="B1000" s="12" t="s">
        <v>243</v>
      </c>
      <c r="C1000" s="13" t="str">
        <f t="shared" si="30"/>
        <v>221</v>
      </c>
      <c r="D1000" s="13" t="str">
        <f t="shared" si="31"/>
        <v>22102</v>
      </c>
      <c r="E1000" s="13">
        <f>IF(ISNA(VLOOKUP(F1000,'2020功能科目'!A:B,2,FALSE)),"",VLOOKUP(F1000,'2020功能科目'!A:B,2,FALSE))</f>
        <v>2210203</v>
      </c>
      <c r="F1000" s="12" t="s">
        <v>392</v>
      </c>
      <c r="G1000" s="14">
        <v>309672</v>
      </c>
      <c r="H1000" s="14">
        <v>357624</v>
      </c>
    </row>
    <row r="1001" spans="1:8">
      <c r="A1001" s="11">
        <v>255108</v>
      </c>
      <c r="B1001" s="12" t="s">
        <v>244</v>
      </c>
      <c r="C1001" s="13" t="str">
        <f t="shared" si="30"/>
        <v>205</v>
      </c>
      <c r="D1001" s="13" t="str">
        <f t="shared" si="31"/>
        <v>20502</v>
      </c>
      <c r="E1001" s="13">
        <f>IF(ISNA(VLOOKUP(F1001,'2020功能科目'!A:B,2,FALSE)),"",VLOOKUP(F1001,'2020功能科目'!A:B,2,FALSE))</f>
        <v>2050299</v>
      </c>
      <c r="F1001" s="12" t="s">
        <v>380</v>
      </c>
      <c r="G1001" s="14">
        <v>1988433.83</v>
      </c>
      <c r="H1001" s="14">
        <v>1636653.5</v>
      </c>
    </row>
    <row r="1002" spans="1:8">
      <c r="A1002" s="11">
        <v>255108</v>
      </c>
      <c r="B1002" s="12" t="s">
        <v>244</v>
      </c>
      <c r="C1002" s="13" t="str">
        <f t="shared" si="30"/>
        <v>205</v>
      </c>
      <c r="D1002" s="13" t="str">
        <f t="shared" si="31"/>
        <v>20508</v>
      </c>
      <c r="E1002" s="13">
        <f>IF(ISNA(VLOOKUP(F1002,'2020功能科目'!A:B,2,FALSE)),"",VLOOKUP(F1002,'2020功能科目'!A:B,2,FALSE))</f>
        <v>2050803</v>
      </c>
      <c r="F1002" s="12" t="s">
        <v>381</v>
      </c>
      <c r="G1002" s="14">
        <v>0</v>
      </c>
      <c r="H1002" s="14">
        <v>6400</v>
      </c>
    </row>
    <row r="1003" spans="1:8">
      <c r="A1003" s="11">
        <v>255108</v>
      </c>
      <c r="B1003" s="12" t="s">
        <v>244</v>
      </c>
      <c r="C1003" s="13" t="str">
        <f t="shared" si="30"/>
        <v>208</v>
      </c>
      <c r="D1003" s="13" t="str">
        <f t="shared" si="31"/>
        <v>20805</v>
      </c>
      <c r="E1003" s="13">
        <f>IF(ISNA(VLOOKUP(F1003,'2020功能科目'!A:B,2,FALSE)),"",VLOOKUP(F1003,'2020功能科目'!A:B,2,FALSE))</f>
        <v>2080505</v>
      </c>
      <c r="F1003" s="12" t="s">
        <v>385</v>
      </c>
      <c r="G1003" s="14">
        <v>162495.79999999999</v>
      </c>
      <c r="H1003" s="14">
        <v>152100.78</v>
      </c>
    </row>
    <row r="1004" spans="1:8">
      <c r="A1004" s="11">
        <v>255108</v>
      </c>
      <c r="B1004" s="12" t="s">
        <v>244</v>
      </c>
      <c r="C1004" s="13" t="str">
        <f t="shared" si="30"/>
        <v>208</v>
      </c>
      <c r="D1004" s="13" t="str">
        <f t="shared" si="31"/>
        <v>20805</v>
      </c>
      <c r="E1004" s="13">
        <f>IF(ISNA(VLOOKUP(F1004,'2020功能科目'!A:B,2,FALSE)),"",VLOOKUP(F1004,'2020功能科目'!A:B,2,FALSE))</f>
        <v>2080506</v>
      </c>
      <c r="F1004" s="12" t="s">
        <v>386</v>
      </c>
      <c r="G1004" s="14">
        <v>81141.600000000006</v>
      </c>
      <c r="H1004" s="14">
        <v>76050.39</v>
      </c>
    </row>
    <row r="1005" spans="1:8">
      <c r="A1005" s="11">
        <v>255108</v>
      </c>
      <c r="B1005" s="12" t="s">
        <v>244</v>
      </c>
      <c r="C1005" s="13" t="str">
        <f t="shared" si="30"/>
        <v>210</v>
      </c>
      <c r="D1005" s="13" t="str">
        <f t="shared" si="31"/>
        <v>21011</v>
      </c>
      <c r="E1005" s="13">
        <f>IF(ISNA(VLOOKUP(F1005,'2020功能科目'!A:B,2,FALSE)),"",VLOOKUP(F1005,'2020功能科目'!A:B,2,FALSE))</f>
        <v>2101102</v>
      </c>
      <c r="F1005" s="12" t="s">
        <v>388</v>
      </c>
      <c r="G1005" s="14">
        <v>156041.98000000001</v>
      </c>
      <c r="H1005" s="14">
        <v>123581.88</v>
      </c>
    </row>
    <row r="1006" spans="1:8">
      <c r="A1006" s="11">
        <v>255108</v>
      </c>
      <c r="B1006" s="12" t="s">
        <v>244</v>
      </c>
      <c r="C1006" s="13" t="str">
        <f t="shared" si="30"/>
        <v>221</v>
      </c>
      <c r="D1006" s="13" t="str">
        <f t="shared" si="31"/>
        <v>22102</v>
      </c>
      <c r="E1006" s="13">
        <f>IF(ISNA(VLOOKUP(F1006,'2020功能科目'!A:B,2,FALSE)),"",VLOOKUP(F1006,'2020功能科目'!A:B,2,FALSE))</f>
        <v>2210201</v>
      </c>
      <c r="F1006" s="12" t="s">
        <v>390</v>
      </c>
      <c r="G1006" s="14">
        <v>196529</v>
      </c>
      <c r="H1006" s="14">
        <v>162075.59</v>
      </c>
    </row>
    <row r="1007" spans="1:8">
      <c r="A1007" s="11">
        <v>255108</v>
      </c>
      <c r="B1007" s="12" t="s">
        <v>244</v>
      </c>
      <c r="C1007" s="13" t="str">
        <f t="shared" si="30"/>
        <v>221</v>
      </c>
      <c r="D1007" s="13" t="str">
        <f t="shared" si="31"/>
        <v>22102</v>
      </c>
      <c r="E1007" s="13">
        <f>IF(ISNA(VLOOKUP(F1007,'2020功能科目'!A:B,2,FALSE)),"",VLOOKUP(F1007,'2020功能科目'!A:B,2,FALSE))</f>
        <v>2210202</v>
      </c>
      <c r="F1007" s="12" t="s">
        <v>391</v>
      </c>
      <c r="G1007" s="14">
        <v>7440</v>
      </c>
      <c r="H1007" s="14">
        <v>7440</v>
      </c>
    </row>
    <row r="1008" spans="1:8">
      <c r="A1008" s="11">
        <v>255108</v>
      </c>
      <c r="B1008" s="12" t="s">
        <v>244</v>
      </c>
      <c r="C1008" s="13" t="str">
        <f t="shared" si="30"/>
        <v>221</v>
      </c>
      <c r="D1008" s="13" t="str">
        <f t="shared" si="31"/>
        <v>22102</v>
      </c>
      <c r="E1008" s="13">
        <f>IF(ISNA(VLOOKUP(F1008,'2020功能科目'!A:B,2,FALSE)),"",VLOOKUP(F1008,'2020功能科目'!A:B,2,FALSE))</f>
        <v>2210203</v>
      </c>
      <c r="F1008" s="12" t="s">
        <v>392</v>
      </c>
      <c r="G1008" s="14">
        <v>155576</v>
      </c>
      <c r="H1008" s="14">
        <v>154992</v>
      </c>
    </row>
    <row r="1009" spans="1:8">
      <c r="A1009" s="11">
        <v>255109</v>
      </c>
      <c r="B1009" s="12" t="s">
        <v>245</v>
      </c>
      <c r="C1009" s="13" t="str">
        <f t="shared" si="30"/>
        <v>205</v>
      </c>
      <c r="D1009" s="13" t="str">
        <f t="shared" si="31"/>
        <v>20502</v>
      </c>
      <c r="E1009" s="13">
        <f>IF(ISNA(VLOOKUP(F1009,'2020功能科目'!A:B,2,FALSE)),"",VLOOKUP(F1009,'2020功能科目'!A:B,2,FALSE))</f>
        <v>2050299</v>
      </c>
      <c r="F1009" s="12" t="s">
        <v>380</v>
      </c>
      <c r="G1009" s="14">
        <v>22138054.390000001</v>
      </c>
      <c r="H1009" s="14">
        <v>22324307.84</v>
      </c>
    </row>
    <row r="1010" spans="1:8">
      <c r="A1010" s="11">
        <v>255109</v>
      </c>
      <c r="B1010" s="12" t="s">
        <v>245</v>
      </c>
      <c r="C1010" s="13" t="str">
        <f t="shared" si="30"/>
        <v>205</v>
      </c>
      <c r="D1010" s="13" t="str">
        <f t="shared" si="31"/>
        <v>20508</v>
      </c>
      <c r="E1010" s="13">
        <f>IF(ISNA(VLOOKUP(F1010,'2020功能科目'!A:B,2,FALSE)),"",VLOOKUP(F1010,'2020功能科目'!A:B,2,FALSE))</f>
        <v>2050803</v>
      </c>
      <c r="F1010" s="12" t="s">
        <v>381</v>
      </c>
      <c r="G1010" s="14">
        <v>15200</v>
      </c>
      <c r="H1010" s="14">
        <v>30400</v>
      </c>
    </row>
    <row r="1011" spans="1:8">
      <c r="A1011" s="11">
        <v>255109</v>
      </c>
      <c r="B1011" s="12" t="s">
        <v>245</v>
      </c>
      <c r="C1011" s="13" t="str">
        <f t="shared" si="30"/>
        <v>205</v>
      </c>
      <c r="D1011" s="13" t="str">
        <f t="shared" si="31"/>
        <v>20509</v>
      </c>
      <c r="E1011" s="13">
        <f>IF(ISNA(VLOOKUP(F1011,'2020功能科目'!A:B,2,FALSE)),"",VLOOKUP(F1011,'2020功能科目'!A:B,2,FALSE))</f>
        <v>2050999</v>
      </c>
      <c r="F1011" s="12" t="s">
        <v>397</v>
      </c>
      <c r="G1011" s="14">
        <v>23352996.800000001</v>
      </c>
      <c r="H1011" s="14">
        <v>23407719</v>
      </c>
    </row>
    <row r="1012" spans="1:8">
      <c r="A1012" s="11">
        <v>255109</v>
      </c>
      <c r="B1012" s="12" t="s">
        <v>245</v>
      </c>
      <c r="C1012" s="13" t="str">
        <f t="shared" si="30"/>
        <v>208</v>
      </c>
      <c r="D1012" s="13" t="str">
        <f t="shared" si="31"/>
        <v>20805</v>
      </c>
      <c r="E1012" s="13">
        <f>IF(ISNA(VLOOKUP(F1012,'2020功能科目'!A:B,2,FALSE)),"",VLOOKUP(F1012,'2020功能科目'!A:B,2,FALSE))</f>
        <v>2080502</v>
      </c>
      <c r="F1012" s="12" t="s">
        <v>384</v>
      </c>
      <c r="G1012" s="14">
        <v>318368</v>
      </c>
      <c r="H1012" s="14">
        <v>320768</v>
      </c>
    </row>
    <row r="1013" spans="1:8">
      <c r="A1013" s="11">
        <v>255109</v>
      </c>
      <c r="B1013" s="12" t="s">
        <v>245</v>
      </c>
      <c r="C1013" s="13" t="str">
        <f t="shared" si="30"/>
        <v>208</v>
      </c>
      <c r="D1013" s="13" t="str">
        <f t="shared" si="31"/>
        <v>20805</v>
      </c>
      <c r="E1013" s="13">
        <f>IF(ISNA(VLOOKUP(F1013,'2020功能科目'!A:B,2,FALSE)),"",VLOOKUP(F1013,'2020功能科目'!A:B,2,FALSE))</f>
        <v>2080505</v>
      </c>
      <c r="F1013" s="12" t="s">
        <v>385</v>
      </c>
      <c r="G1013" s="14">
        <v>1123123.2</v>
      </c>
      <c r="H1013" s="14">
        <v>881180.8</v>
      </c>
    </row>
    <row r="1014" spans="1:8">
      <c r="A1014" s="11">
        <v>255109</v>
      </c>
      <c r="B1014" s="12" t="s">
        <v>245</v>
      </c>
      <c r="C1014" s="13" t="str">
        <f t="shared" si="30"/>
        <v>208</v>
      </c>
      <c r="D1014" s="13" t="str">
        <f t="shared" si="31"/>
        <v>20805</v>
      </c>
      <c r="E1014" s="13">
        <f>IF(ISNA(VLOOKUP(F1014,'2020功能科目'!A:B,2,FALSE)),"",VLOOKUP(F1014,'2020功能科目'!A:B,2,FALSE))</f>
        <v>2080506</v>
      </c>
      <c r="F1014" s="12" t="s">
        <v>386</v>
      </c>
      <c r="G1014" s="14">
        <v>508997.12</v>
      </c>
      <c r="H1014" s="14">
        <v>440590.4</v>
      </c>
    </row>
    <row r="1015" spans="1:8">
      <c r="A1015" s="11">
        <v>255109</v>
      </c>
      <c r="B1015" s="12" t="s">
        <v>245</v>
      </c>
      <c r="C1015" s="13" t="str">
        <f t="shared" si="30"/>
        <v>210</v>
      </c>
      <c r="D1015" s="13" t="str">
        <f t="shared" si="31"/>
        <v>21011</v>
      </c>
      <c r="E1015" s="13">
        <f>IF(ISNA(VLOOKUP(F1015,'2020功能科目'!A:B,2,FALSE)),"",VLOOKUP(F1015,'2020功能科目'!A:B,2,FALSE))</f>
        <v>2101102</v>
      </c>
      <c r="F1015" s="12" t="s">
        <v>388</v>
      </c>
      <c r="G1015" s="14">
        <v>883501.08</v>
      </c>
      <c r="H1015" s="14">
        <v>715959.4</v>
      </c>
    </row>
    <row r="1016" spans="1:8">
      <c r="A1016" s="11">
        <v>255109</v>
      </c>
      <c r="B1016" s="12" t="s">
        <v>245</v>
      </c>
      <c r="C1016" s="13" t="str">
        <f t="shared" si="30"/>
        <v>221</v>
      </c>
      <c r="D1016" s="13" t="str">
        <f t="shared" si="31"/>
        <v>22102</v>
      </c>
      <c r="E1016" s="13">
        <f>IF(ISNA(VLOOKUP(F1016,'2020功能科目'!A:B,2,FALSE)),"",VLOOKUP(F1016,'2020功能科目'!A:B,2,FALSE))</f>
        <v>2210201</v>
      </c>
      <c r="F1016" s="12" t="s">
        <v>390</v>
      </c>
      <c r="G1016" s="14">
        <v>1134492</v>
      </c>
      <c r="H1016" s="14">
        <v>888885.6</v>
      </c>
    </row>
    <row r="1017" spans="1:8">
      <c r="A1017" s="11">
        <v>255109</v>
      </c>
      <c r="B1017" s="12" t="s">
        <v>245</v>
      </c>
      <c r="C1017" s="13" t="str">
        <f t="shared" si="30"/>
        <v>221</v>
      </c>
      <c r="D1017" s="13" t="str">
        <f t="shared" si="31"/>
        <v>22102</v>
      </c>
      <c r="E1017" s="13">
        <f>IF(ISNA(VLOOKUP(F1017,'2020功能科目'!A:B,2,FALSE)),"",VLOOKUP(F1017,'2020功能科目'!A:B,2,FALSE))</f>
        <v>2210202</v>
      </c>
      <c r="F1017" s="12" t="s">
        <v>391</v>
      </c>
      <c r="G1017" s="14">
        <v>64680</v>
      </c>
      <c r="H1017" s="14">
        <v>64680</v>
      </c>
    </row>
    <row r="1018" spans="1:8">
      <c r="A1018" s="11">
        <v>255109</v>
      </c>
      <c r="B1018" s="12" t="s">
        <v>245</v>
      </c>
      <c r="C1018" s="13" t="str">
        <f t="shared" si="30"/>
        <v>221</v>
      </c>
      <c r="D1018" s="13" t="str">
        <f t="shared" si="31"/>
        <v>22102</v>
      </c>
      <c r="E1018" s="13">
        <f>IF(ISNA(VLOOKUP(F1018,'2020功能科目'!A:B,2,FALSE)),"",VLOOKUP(F1018,'2020功能科目'!A:B,2,FALSE))</f>
        <v>2210203</v>
      </c>
      <c r="F1018" s="12" t="s">
        <v>392</v>
      </c>
      <c r="G1018" s="14">
        <v>789557</v>
      </c>
      <c r="H1018" s="14">
        <v>740496</v>
      </c>
    </row>
    <row r="1019" spans="1:8">
      <c r="A1019" s="11">
        <v>255110</v>
      </c>
      <c r="B1019" s="12" t="s">
        <v>246</v>
      </c>
      <c r="C1019" s="13" t="str">
        <f t="shared" si="30"/>
        <v>205</v>
      </c>
      <c r="D1019" s="13" t="str">
        <f t="shared" si="31"/>
        <v>20502</v>
      </c>
      <c r="E1019" s="13">
        <f>IF(ISNA(VLOOKUP(F1019,'2020功能科目'!A:B,2,FALSE)),"",VLOOKUP(F1019,'2020功能科目'!A:B,2,FALSE))</f>
        <v>2050299</v>
      </c>
      <c r="F1019" s="12" t="s">
        <v>380</v>
      </c>
      <c r="G1019" s="14">
        <v>9507305.4399999995</v>
      </c>
      <c r="H1019" s="14">
        <v>9396794.7899999991</v>
      </c>
    </row>
    <row r="1020" spans="1:8">
      <c r="A1020" s="11">
        <v>255110</v>
      </c>
      <c r="B1020" s="12" t="s">
        <v>246</v>
      </c>
      <c r="C1020" s="13" t="str">
        <f t="shared" si="30"/>
        <v>205</v>
      </c>
      <c r="D1020" s="13" t="str">
        <f t="shared" si="31"/>
        <v>20509</v>
      </c>
      <c r="E1020" s="13">
        <f>IF(ISNA(VLOOKUP(F1020,'2020功能科目'!A:B,2,FALSE)),"",VLOOKUP(F1020,'2020功能科目'!A:B,2,FALSE))</f>
        <v>2050999</v>
      </c>
      <c r="F1020" s="12" t="s">
        <v>397</v>
      </c>
      <c r="G1020" s="14">
        <v>406700</v>
      </c>
      <c r="H1020" s="14">
        <v>406950</v>
      </c>
    </row>
    <row r="1021" spans="1:8">
      <c r="A1021" s="11">
        <v>255110</v>
      </c>
      <c r="B1021" s="12" t="s">
        <v>246</v>
      </c>
      <c r="C1021" s="13" t="str">
        <f t="shared" si="30"/>
        <v>208</v>
      </c>
      <c r="D1021" s="13" t="str">
        <f t="shared" si="31"/>
        <v>20805</v>
      </c>
      <c r="E1021" s="13">
        <f>IF(ISNA(VLOOKUP(F1021,'2020功能科目'!A:B,2,FALSE)),"",VLOOKUP(F1021,'2020功能科目'!A:B,2,FALSE))</f>
        <v>2080502</v>
      </c>
      <c r="F1021" s="12" t="s">
        <v>384</v>
      </c>
      <c r="G1021" s="14">
        <v>135766</v>
      </c>
      <c r="H1021" s="14">
        <v>131814</v>
      </c>
    </row>
    <row r="1022" spans="1:8">
      <c r="A1022" s="11">
        <v>255110</v>
      </c>
      <c r="B1022" s="12" t="s">
        <v>246</v>
      </c>
      <c r="C1022" s="13" t="str">
        <f t="shared" si="30"/>
        <v>208</v>
      </c>
      <c r="D1022" s="13" t="str">
        <f t="shared" si="31"/>
        <v>20805</v>
      </c>
      <c r="E1022" s="13">
        <f>IF(ISNA(VLOOKUP(F1022,'2020功能科目'!A:B,2,FALSE)),"",VLOOKUP(F1022,'2020功能科目'!A:B,2,FALSE))</f>
        <v>2080505</v>
      </c>
      <c r="F1022" s="12" t="s">
        <v>385</v>
      </c>
      <c r="G1022" s="14">
        <v>762056.48</v>
      </c>
      <c r="H1022" s="14">
        <v>945784.64</v>
      </c>
    </row>
    <row r="1023" spans="1:8">
      <c r="A1023" s="11">
        <v>255110</v>
      </c>
      <c r="B1023" s="12" t="s">
        <v>246</v>
      </c>
      <c r="C1023" s="13" t="str">
        <f t="shared" si="30"/>
        <v>208</v>
      </c>
      <c r="D1023" s="13" t="str">
        <f t="shared" si="31"/>
        <v>20805</v>
      </c>
      <c r="E1023" s="13">
        <f>IF(ISNA(VLOOKUP(F1023,'2020功能科目'!A:B,2,FALSE)),"",VLOOKUP(F1023,'2020功能科目'!A:B,2,FALSE))</f>
        <v>2080506</v>
      </c>
      <c r="F1023" s="12" t="s">
        <v>386</v>
      </c>
      <c r="G1023" s="14">
        <v>381028.24</v>
      </c>
      <c r="H1023" s="14">
        <v>472892.32</v>
      </c>
    </row>
    <row r="1024" spans="1:8">
      <c r="A1024" s="11">
        <v>255110</v>
      </c>
      <c r="B1024" s="12" t="s">
        <v>246</v>
      </c>
      <c r="C1024" s="13" t="str">
        <f t="shared" si="30"/>
        <v>210</v>
      </c>
      <c r="D1024" s="13" t="str">
        <f t="shared" si="31"/>
        <v>21011</v>
      </c>
      <c r="E1024" s="13">
        <f>IF(ISNA(VLOOKUP(F1024,'2020功能科目'!A:B,2,FALSE)),"",VLOOKUP(F1024,'2020功能科目'!A:B,2,FALSE))</f>
        <v>2101102</v>
      </c>
      <c r="F1024" s="12" t="s">
        <v>388</v>
      </c>
      <c r="G1024" s="14">
        <v>617968.73</v>
      </c>
      <c r="H1024" s="14">
        <v>768450.02</v>
      </c>
    </row>
    <row r="1025" spans="1:8">
      <c r="A1025" s="11">
        <v>255110</v>
      </c>
      <c r="B1025" s="12" t="s">
        <v>246</v>
      </c>
      <c r="C1025" s="13" t="str">
        <f t="shared" si="30"/>
        <v>221</v>
      </c>
      <c r="D1025" s="13" t="str">
        <f t="shared" si="31"/>
        <v>22102</v>
      </c>
      <c r="E1025" s="13">
        <f>IF(ISNA(VLOOKUP(F1025,'2020功能科目'!A:B,2,FALSE)),"",VLOOKUP(F1025,'2020功能科目'!A:B,2,FALSE))</f>
        <v>2210201</v>
      </c>
      <c r="F1025" s="12" t="s">
        <v>390</v>
      </c>
      <c r="G1025" s="14">
        <v>940464</v>
      </c>
      <c r="H1025" s="14">
        <v>949338.48</v>
      </c>
    </row>
    <row r="1026" spans="1:8">
      <c r="A1026" s="11">
        <v>255110</v>
      </c>
      <c r="B1026" s="12" t="s">
        <v>246</v>
      </c>
      <c r="C1026" s="13" t="str">
        <f t="shared" si="30"/>
        <v>221</v>
      </c>
      <c r="D1026" s="13" t="str">
        <f t="shared" si="31"/>
        <v>22102</v>
      </c>
      <c r="E1026" s="13">
        <f>IF(ISNA(VLOOKUP(F1026,'2020功能科目'!A:B,2,FALSE)),"",VLOOKUP(F1026,'2020功能科目'!A:B,2,FALSE))</f>
        <v>2210202</v>
      </c>
      <c r="F1026" s="12" t="s">
        <v>391</v>
      </c>
      <c r="G1026" s="14">
        <v>45460</v>
      </c>
      <c r="H1026" s="14">
        <v>47160</v>
      </c>
    </row>
    <row r="1027" spans="1:8">
      <c r="A1027" s="11">
        <v>255110</v>
      </c>
      <c r="B1027" s="12" t="s">
        <v>246</v>
      </c>
      <c r="C1027" s="13" t="str">
        <f t="shared" ref="C1027:C1090" si="32">LEFT(D1027,3)</f>
        <v>221</v>
      </c>
      <c r="D1027" s="13" t="str">
        <f t="shared" ref="D1027:D1090" si="33">LEFT(E1027,5)</f>
        <v>22102</v>
      </c>
      <c r="E1027" s="13">
        <f>IF(ISNA(VLOOKUP(F1027,'2020功能科目'!A:B,2,FALSE)),"",VLOOKUP(F1027,'2020功能科目'!A:B,2,FALSE))</f>
        <v>2210203</v>
      </c>
      <c r="F1027" s="12" t="s">
        <v>392</v>
      </c>
      <c r="G1027" s="14">
        <v>939064</v>
      </c>
      <c r="H1027" s="14">
        <v>846696</v>
      </c>
    </row>
    <row r="1028" spans="1:8">
      <c r="A1028" s="11">
        <v>255111</v>
      </c>
      <c r="B1028" s="12" t="s">
        <v>247</v>
      </c>
      <c r="C1028" s="13" t="str">
        <f t="shared" si="32"/>
        <v>205</v>
      </c>
      <c r="D1028" s="13" t="str">
        <f t="shared" si="33"/>
        <v>20502</v>
      </c>
      <c r="E1028" s="13">
        <f>IF(ISNA(VLOOKUP(F1028,'2020功能科目'!A:B,2,FALSE)),"",VLOOKUP(F1028,'2020功能科目'!A:B,2,FALSE))</f>
        <v>2050201</v>
      </c>
      <c r="F1028" s="12" t="s">
        <v>377</v>
      </c>
      <c r="G1028" s="14">
        <v>18504533.780000001</v>
      </c>
      <c r="H1028" s="14">
        <v>16885657.149999999</v>
      </c>
    </row>
    <row r="1029" spans="1:8">
      <c r="A1029" s="11">
        <v>255111</v>
      </c>
      <c r="B1029" s="12" t="s">
        <v>247</v>
      </c>
      <c r="C1029" s="13" t="str">
        <f t="shared" si="32"/>
        <v>205</v>
      </c>
      <c r="D1029" s="13" t="str">
        <f t="shared" si="33"/>
        <v>20508</v>
      </c>
      <c r="E1029" s="13">
        <f>IF(ISNA(VLOOKUP(F1029,'2020功能科目'!A:B,2,FALSE)),"",VLOOKUP(F1029,'2020功能科目'!A:B,2,FALSE))</f>
        <v>2050803</v>
      </c>
      <c r="F1029" s="12" t="s">
        <v>381</v>
      </c>
      <c r="G1029" s="14">
        <v>400</v>
      </c>
      <c r="H1029" s="14">
        <v>51200</v>
      </c>
    </row>
    <row r="1030" spans="1:8">
      <c r="A1030" s="11">
        <v>255111</v>
      </c>
      <c r="B1030" s="12" t="s">
        <v>247</v>
      </c>
      <c r="C1030" s="13" t="str">
        <f t="shared" si="32"/>
        <v>205</v>
      </c>
      <c r="D1030" s="13" t="str">
        <f t="shared" si="33"/>
        <v>20509</v>
      </c>
      <c r="E1030" s="13">
        <f>IF(ISNA(VLOOKUP(F1030,'2020功能科目'!A:B,2,FALSE)),"",VLOOKUP(F1030,'2020功能科目'!A:B,2,FALSE))</f>
        <v>2050999</v>
      </c>
      <c r="F1030" s="12" t="s">
        <v>397</v>
      </c>
      <c r="G1030" s="14">
        <v>263736</v>
      </c>
      <c r="H1030" s="14">
        <v>263736</v>
      </c>
    </row>
    <row r="1031" spans="1:8">
      <c r="A1031" s="11">
        <v>255111</v>
      </c>
      <c r="B1031" s="12" t="s">
        <v>247</v>
      </c>
      <c r="C1031" s="13" t="str">
        <f t="shared" si="32"/>
        <v>208</v>
      </c>
      <c r="D1031" s="13" t="str">
        <f t="shared" si="33"/>
        <v>20805</v>
      </c>
      <c r="E1031" s="13">
        <f>IF(ISNA(VLOOKUP(F1031,'2020功能科目'!A:B,2,FALSE)),"",VLOOKUP(F1031,'2020功能科目'!A:B,2,FALSE))</f>
        <v>2080502</v>
      </c>
      <c r="F1031" s="12" t="s">
        <v>384</v>
      </c>
      <c r="G1031" s="14">
        <v>878224</v>
      </c>
      <c r="H1031" s="14">
        <v>717444</v>
      </c>
    </row>
    <row r="1032" spans="1:8">
      <c r="A1032" s="11">
        <v>255111</v>
      </c>
      <c r="B1032" s="12" t="s">
        <v>247</v>
      </c>
      <c r="C1032" s="13" t="str">
        <f t="shared" si="32"/>
        <v>208</v>
      </c>
      <c r="D1032" s="13" t="str">
        <f t="shared" si="33"/>
        <v>20805</v>
      </c>
      <c r="E1032" s="13">
        <f>IF(ISNA(VLOOKUP(F1032,'2020功能科目'!A:B,2,FALSE)),"",VLOOKUP(F1032,'2020功能科目'!A:B,2,FALSE))</f>
        <v>2080505</v>
      </c>
      <c r="F1032" s="12" t="s">
        <v>385</v>
      </c>
      <c r="G1032" s="14">
        <v>1121132.8</v>
      </c>
      <c r="H1032" s="14">
        <v>1274901.28</v>
      </c>
    </row>
    <row r="1033" spans="1:8">
      <c r="A1033" s="11">
        <v>255111</v>
      </c>
      <c r="B1033" s="12" t="s">
        <v>247</v>
      </c>
      <c r="C1033" s="13" t="str">
        <f t="shared" si="32"/>
        <v>208</v>
      </c>
      <c r="D1033" s="13" t="str">
        <f t="shared" si="33"/>
        <v>20805</v>
      </c>
      <c r="E1033" s="13">
        <f>IF(ISNA(VLOOKUP(F1033,'2020功能科目'!A:B,2,FALSE)),"",VLOOKUP(F1033,'2020功能科目'!A:B,2,FALSE))</f>
        <v>2080506</v>
      </c>
      <c r="F1033" s="12" t="s">
        <v>386</v>
      </c>
      <c r="G1033" s="14">
        <v>561027.52</v>
      </c>
      <c r="H1033" s="14">
        <v>637450.64</v>
      </c>
    </row>
    <row r="1034" spans="1:8">
      <c r="A1034" s="11">
        <v>255111</v>
      </c>
      <c r="B1034" s="12" t="s">
        <v>247</v>
      </c>
      <c r="C1034" s="13" t="str">
        <f t="shared" si="32"/>
        <v>210</v>
      </c>
      <c r="D1034" s="13" t="str">
        <f t="shared" si="33"/>
        <v>21011</v>
      </c>
      <c r="E1034" s="13">
        <f>IF(ISNA(VLOOKUP(F1034,'2020功能科目'!A:B,2,FALSE)),"",VLOOKUP(F1034,'2020功能科目'!A:B,2,FALSE))</f>
        <v>2101102</v>
      </c>
      <c r="F1034" s="12" t="s">
        <v>388</v>
      </c>
      <c r="G1034" s="14">
        <v>1097482.8999999999</v>
      </c>
      <c r="H1034" s="14">
        <v>1035857.29</v>
      </c>
    </row>
    <row r="1035" spans="1:8">
      <c r="A1035" s="11">
        <v>255111</v>
      </c>
      <c r="B1035" s="12" t="s">
        <v>247</v>
      </c>
      <c r="C1035" s="13" t="str">
        <f t="shared" si="32"/>
        <v>221</v>
      </c>
      <c r="D1035" s="13" t="str">
        <f t="shared" si="33"/>
        <v>22102</v>
      </c>
      <c r="E1035" s="13">
        <f>IF(ISNA(VLOOKUP(F1035,'2020功能科目'!A:B,2,FALSE)),"",VLOOKUP(F1035,'2020功能科目'!A:B,2,FALSE))</f>
        <v>2210201</v>
      </c>
      <c r="F1035" s="12" t="s">
        <v>390</v>
      </c>
      <c r="G1035" s="14">
        <v>1285388</v>
      </c>
      <c r="H1035" s="14">
        <v>1340175.96</v>
      </c>
    </row>
    <row r="1036" spans="1:8">
      <c r="A1036" s="11">
        <v>255111</v>
      </c>
      <c r="B1036" s="12" t="s">
        <v>247</v>
      </c>
      <c r="C1036" s="13" t="str">
        <f t="shared" si="32"/>
        <v>221</v>
      </c>
      <c r="D1036" s="13" t="str">
        <f t="shared" si="33"/>
        <v>22102</v>
      </c>
      <c r="E1036" s="13">
        <f>IF(ISNA(VLOOKUP(F1036,'2020功能科目'!A:B,2,FALSE)),"",VLOOKUP(F1036,'2020功能科目'!A:B,2,FALSE))</f>
        <v>2210202</v>
      </c>
      <c r="F1036" s="12" t="s">
        <v>391</v>
      </c>
      <c r="G1036" s="14">
        <v>119180</v>
      </c>
      <c r="H1036" s="14">
        <v>118440</v>
      </c>
    </row>
    <row r="1037" spans="1:8">
      <c r="A1037" s="11">
        <v>255111</v>
      </c>
      <c r="B1037" s="12" t="s">
        <v>247</v>
      </c>
      <c r="C1037" s="13" t="str">
        <f t="shared" si="32"/>
        <v>221</v>
      </c>
      <c r="D1037" s="13" t="str">
        <f t="shared" si="33"/>
        <v>22102</v>
      </c>
      <c r="E1037" s="13">
        <f>IF(ISNA(VLOOKUP(F1037,'2020功能科目'!A:B,2,FALSE)),"",VLOOKUP(F1037,'2020功能科目'!A:B,2,FALSE))</f>
        <v>2210203</v>
      </c>
      <c r="F1037" s="12" t="s">
        <v>392</v>
      </c>
      <c r="G1037" s="14">
        <v>1507812</v>
      </c>
      <c r="H1037" s="14">
        <v>1453044</v>
      </c>
    </row>
    <row r="1038" spans="1:8">
      <c r="A1038" s="11">
        <v>255112</v>
      </c>
      <c r="B1038" s="12" t="s">
        <v>248</v>
      </c>
      <c r="C1038" s="13" t="str">
        <f t="shared" si="32"/>
        <v>205</v>
      </c>
      <c r="D1038" s="13" t="str">
        <f t="shared" si="33"/>
        <v>20502</v>
      </c>
      <c r="E1038" s="13">
        <f>IF(ISNA(VLOOKUP(F1038,'2020功能科目'!A:B,2,FALSE)),"",VLOOKUP(F1038,'2020功能科目'!A:B,2,FALSE))</f>
        <v>2050202</v>
      </c>
      <c r="F1038" s="12" t="s">
        <v>378</v>
      </c>
      <c r="G1038" s="14">
        <v>101468965.01000001</v>
      </c>
      <c r="H1038" s="14">
        <v>69581656.620000005</v>
      </c>
    </row>
    <row r="1039" spans="1:8">
      <c r="A1039" s="11">
        <v>255112</v>
      </c>
      <c r="B1039" s="12" t="s">
        <v>248</v>
      </c>
      <c r="C1039" s="13" t="str">
        <f t="shared" si="32"/>
        <v>205</v>
      </c>
      <c r="D1039" s="13" t="str">
        <f t="shared" si="33"/>
        <v>20502</v>
      </c>
      <c r="E1039" s="13">
        <f>IF(ISNA(VLOOKUP(F1039,'2020功能科目'!A:B,2,FALSE)),"",VLOOKUP(F1039,'2020功能科目'!A:B,2,FALSE))</f>
        <v>2050299</v>
      </c>
      <c r="F1039" s="12" t="s">
        <v>380</v>
      </c>
      <c r="G1039" s="14">
        <v>273450.07</v>
      </c>
      <c r="H1039" s="14">
        <v>0</v>
      </c>
    </row>
    <row r="1040" spans="1:8">
      <c r="A1040" s="11">
        <v>255112</v>
      </c>
      <c r="B1040" s="12" t="s">
        <v>248</v>
      </c>
      <c r="C1040" s="13" t="str">
        <f t="shared" si="32"/>
        <v>205</v>
      </c>
      <c r="D1040" s="13" t="str">
        <f t="shared" si="33"/>
        <v>20508</v>
      </c>
      <c r="E1040" s="13">
        <f>IF(ISNA(VLOOKUP(F1040,'2020功能科目'!A:B,2,FALSE)),"",VLOOKUP(F1040,'2020功能科目'!A:B,2,FALSE))</f>
        <v>2050803</v>
      </c>
      <c r="F1040" s="12" t="s">
        <v>381</v>
      </c>
      <c r="G1040" s="14">
        <v>107200</v>
      </c>
      <c r="H1040" s="14">
        <v>214400</v>
      </c>
    </row>
    <row r="1041" spans="1:8">
      <c r="A1041" s="11">
        <v>255112</v>
      </c>
      <c r="B1041" s="12" t="s">
        <v>248</v>
      </c>
      <c r="C1041" s="13" t="str">
        <f t="shared" si="32"/>
        <v>205</v>
      </c>
      <c r="D1041" s="13" t="str">
        <f t="shared" si="33"/>
        <v>20509</v>
      </c>
      <c r="E1041" s="13">
        <f>IF(ISNA(VLOOKUP(F1041,'2020功能科目'!A:B,2,FALSE)),"",VLOOKUP(F1041,'2020功能科目'!A:B,2,FALSE))</f>
        <v>2050903</v>
      </c>
      <c r="F1041" s="12" t="s">
        <v>382</v>
      </c>
      <c r="G1041" s="14">
        <v>3213115.7</v>
      </c>
      <c r="H1041" s="14">
        <v>3241000</v>
      </c>
    </row>
    <row r="1042" spans="1:8">
      <c r="A1042" s="11">
        <v>255112</v>
      </c>
      <c r="B1042" s="12" t="s">
        <v>248</v>
      </c>
      <c r="C1042" s="13" t="str">
        <f t="shared" si="32"/>
        <v>205</v>
      </c>
      <c r="D1042" s="13" t="str">
        <f t="shared" si="33"/>
        <v>20509</v>
      </c>
      <c r="E1042" s="13">
        <f>IF(ISNA(VLOOKUP(F1042,'2020功能科目'!A:B,2,FALSE)),"",VLOOKUP(F1042,'2020功能科目'!A:B,2,FALSE))</f>
        <v>2050904</v>
      </c>
      <c r="F1042" s="12" t="s">
        <v>383</v>
      </c>
      <c r="G1042" s="14">
        <v>1807960</v>
      </c>
      <c r="H1042" s="14">
        <v>1807960</v>
      </c>
    </row>
    <row r="1043" spans="1:8">
      <c r="A1043" s="11">
        <v>255112</v>
      </c>
      <c r="B1043" s="12" t="s">
        <v>248</v>
      </c>
      <c r="C1043" s="13" t="str">
        <f t="shared" si="32"/>
        <v>208</v>
      </c>
      <c r="D1043" s="13" t="str">
        <f t="shared" si="33"/>
        <v>20805</v>
      </c>
      <c r="E1043" s="13">
        <f>IF(ISNA(VLOOKUP(F1043,'2020功能科目'!A:B,2,FALSE)),"",VLOOKUP(F1043,'2020功能科目'!A:B,2,FALSE))</f>
        <v>2080502</v>
      </c>
      <c r="F1043" s="12" t="s">
        <v>384</v>
      </c>
      <c r="G1043" s="14">
        <v>779833</v>
      </c>
      <c r="H1043" s="14">
        <v>656208</v>
      </c>
    </row>
    <row r="1044" spans="1:8">
      <c r="A1044" s="11">
        <v>255112</v>
      </c>
      <c r="B1044" s="12" t="s">
        <v>248</v>
      </c>
      <c r="C1044" s="13" t="str">
        <f t="shared" si="32"/>
        <v>208</v>
      </c>
      <c r="D1044" s="13" t="str">
        <f t="shared" si="33"/>
        <v>20805</v>
      </c>
      <c r="E1044" s="13">
        <f>IF(ISNA(VLOOKUP(F1044,'2020功能科目'!A:B,2,FALSE)),"",VLOOKUP(F1044,'2020功能科目'!A:B,2,FALSE))</f>
        <v>2080505</v>
      </c>
      <c r="F1044" s="12" t="s">
        <v>385</v>
      </c>
      <c r="G1044" s="14">
        <v>5561744.2699999996</v>
      </c>
      <c r="H1044" s="14">
        <v>6067534.7199999997</v>
      </c>
    </row>
    <row r="1045" spans="1:8">
      <c r="A1045" s="11">
        <v>255112</v>
      </c>
      <c r="B1045" s="12" t="s">
        <v>248</v>
      </c>
      <c r="C1045" s="13" t="str">
        <f t="shared" si="32"/>
        <v>208</v>
      </c>
      <c r="D1045" s="13" t="str">
        <f t="shared" si="33"/>
        <v>20805</v>
      </c>
      <c r="E1045" s="13">
        <f>IF(ISNA(VLOOKUP(F1045,'2020功能科目'!A:B,2,FALSE)),"",VLOOKUP(F1045,'2020功能科目'!A:B,2,FALSE))</f>
        <v>2080506</v>
      </c>
      <c r="F1045" s="12" t="s">
        <v>386</v>
      </c>
      <c r="G1045" s="14">
        <v>2780872.04</v>
      </c>
      <c r="H1045" s="14">
        <v>3033767.36</v>
      </c>
    </row>
    <row r="1046" spans="1:8">
      <c r="A1046" s="11">
        <v>255112</v>
      </c>
      <c r="B1046" s="12" t="s">
        <v>248</v>
      </c>
      <c r="C1046" s="13" t="str">
        <f t="shared" si="32"/>
        <v>210</v>
      </c>
      <c r="D1046" s="13" t="str">
        <f t="shared" si="33"/>
        <v>21011</v>
      </c>
      <c r="E1046" s="13">
        <f>IF(ISNA(VLOOKUP(F1046,'2020功能科目'!A:B,2,FALSE)),"",VLOOKUP(F1046,'2020功能科目'!A:B,2,FALSE))</f>
        <v>2101102</v>
      </c>
      <c r="F1046" s="12" t="s">
        <v>388</v>
      </c>
      <c r="G1046" s="14">
        <v>5482356.9699999997</v>
      </c>
      <c r="H1046" s="14">
        <v>4929871.96</v>
      </c>
    </row>
    <row r="1047" spans="1:8">
      <c r="A1047" s="11">
        <v>255112</v>
      </c>
      <c r="B1047" s="12" t="s">
        <v>248</v>
      </c>
      <c r="C1047" s="13" t="str">
        <f t="shared" si="32"/>
        <v>221</v>
      </c>
      <c r="D1047" s="13" t="str">
        <f t="shared" si="33"/>
        <v>22102</v>
      </c>
      <c r="E1047" s="13">
        <f>IF(ISNA(VLOOKUP(F1047,'2020功能科目'!A:B,2,FALSE)),"",VLOOKUP(F1047,'2020功能科目'!A:B,2,FALSE))</f>
        <v>2210201</v>
      </c>
      <c r="F1047" s="12" t="s">
        <v>390</v>
      </c>
      <c r="G1047" s="14">
        <v>6796081</v>
      </c>
      <c r="H1047" s="14">
        <v>6158651.04</v>
      </c>
    </row>
    <row r="1048" spans="1:8">
      <c r="A1048" s="11">
        <v>255112</v>
      </c>
      <c r="B1048" s="12" t="s">
        <v>248</v>
      </c>
      <c r="C1048" s="13" t="str">
        <f t="shared" si="32"/>
        <v>221</v>
      </c>
      <c r="D1048" s="13" t="str">
        <f t="shared" si="33"/>
        <v>22102</v>
      </c>
      <c r="E1048" s="13">
        <f>IF(ISNA(VLOOKUP(F1048,'2020功能科目'!A:B,2,FALSE)),"",VLOOKUP(F1048,'2020功能科目'!A:B,2,FALSE))</f>
        <v>2210202</v>
      </c>
      <c r="F1048" s="12" t="s">
        <v>391</v>
      </c>
      <c r="G1048" s="14">
        <v>300060</v>
      </c>
      <c r="H1048" s="14">
        <v>302280</v>
      </c>
    </row>
    <row r="1049" spans="1:8">
      <c r="A1049" s="11">
        <v>255112</v>
      </c>
      <c r="B1049" s="12" t="s">
        <v>248</v>
      </c>
      <c r="C1049" s="13" t="str">
        <f t="shared" si="32"/>
        <v>221</v>
      </c>
      <c r="D1049" s="13" t="str">
        <f t="shared" si="33"/>
        <v>22102</v>
      </c>
      <c r="E1049" s="13">
        <f>IF(ISNA(VLOOKUP(F1049,'2020功能科目'!A:B,2,FALSE)),"",VLOOKUP(F1049,'2020功能科目'!A:B,2,FALSE))</f>
        <v>2210203</v>
      </c>
      <c r="F1049" s="12" t="s">
        <v>392</v>
      </c>
      <c r="G1049" s="14">
        <v>6910241</v>
      </c>
      <c r="H1049" s="14">
        <v>7001400</v>
      </c>
    </row>
    <row r="1050" spans="1:8">
      <c r="A1050" s="11">
        <v>255113</v>
      </c>
      <c r="B1050" s="12" t="s">
        <v>249</v>
      </c>
      <c r="C1050" s="13" t="str">
        <f t="shared" si="32"/>
        <v>205</v>
      </c>
      <c r="D1050" s="13" t="str">
        <f t="shared" si="33"/>
        <v>20502</v>
      </c>
      <c r="E1050" s="13">
        <f>IF(ISNA(VLOOKUP(F1050,'2020功能科目'!A:B,2,FALSE)),"",VLOOKUP(F1050,'2020功能科目'!A:B,2,FALSE))</f>
        <v>2050299</v>
      </c>
      <c r="F1050" s="12" t="s">
        <v>380</v>
      </c>
      <c r="G1050" s="14">
        <v>6246264.9100000001</v>
      </c>
      <c r="H1050" s="14">
        <v>4583995.51</v>
      </c>
    </row>
    <row r="1051" spans="1:8">
      <c r="A1051" s="11">
        <v>255113</v>
      </c>
      <c r="B1051" s="12" t="s">
        <v>249</v>
      </c>
      <c r="C1051" s="13" t="str">
        <f t="shared" si="32"/>
        <v>205</v>
      </c>
      <c r="D1051" s="13" t="str">
        <f t="shared" si="33"/>
        <v>20508</v>
      </c>
      <c r="E1051" s="13">
        <f>IF(ISNA(VLOOKUP(F1051,'2020功能科目'!A:B,2,FALSE)),"",VLOOKUP(F1051,'2020功能科目'!A:B,2,FALSE))</f>
        <v>2050803</v>
      </c>
      <c r="F1051" s="12" t="s">
        <v>381</v>
      </c>
      <c r="G1051" s="14">
        <v>0</v>
      </c>
      <c r="H1051" s="14">
        <v>12000</v>
      </c>
    </row>
    <row r="1052" spans="1:8">
      <c r="A1052" s="11">
        <v>255113</v>
      </c>
      <c r="B1052" s="12" t="s">
        <v>249</v>
      </c>
      <c r="C1052" s="13" t="str">
        <f t="shared" si="32"/>
        <v>208</v>
      </c>
      <c r="D1052" s="13" t="str">
        <f t="shared" si="33"/>
        <v>20805</v>
      </c>
      <c r="E1052" s="13">
        <f>IF(ISNA(VLOOKUP(F1052,'2020功能科目'!A:B,2,FALSE)),"",VLOOKUP(F1052,'2020功能科目'!A:B,2,FALSE))</f>
        <v>2080502</v>
      </c>
      <c r="F1052" s="12" t="s">
        <v>384</v>
      </c>
      <c r="G1052" s="14">
        <v>22989.599999999999</v>
      </c>
      <c r="H1052" s="14">
        <v>23470</v>
      </c>
    </row>
    <row r="1053" spans="1:8">
      <c r="A1053" s="11">
        <v>255113</v>
      </c>
      <c r="B1053" s="12" t="s">
        <v>249</v>
      </c>
      <c r="C1053" s="13" t="str">
        <f t="shared" si="32"/>
        <v>208</v>
      </c>
      <c r="D1053" s="13" t="str">
        <f t="shared" si="33"/>
        <v>20805</v>
      </c>
      <c r="E1053" s="13">
        <f>IF(ISNA(VLOOKUP(F1053,'2020功能科目'!A:B,2,FALSE)),"",VLOOKUP(F1053,'2020功能科目'!A:B,2,FALSE))</f>
        <v>2080505</v>
      </c>
      <c r="F1053" s="12" t="s">
        <v>385</v>
      </c>
      <c r="G1053" s="14">
        <v>330176.15999999997</v>
      </c>
      <c r="H1053" s="14">
        <v>349004.16</v>
      </c>
    </row>
    <row r="1054" spans="1:8">
      <c r="A1054" s="11">
        <v>255113</v>
      </c>
      <c r="B1054" s="12" t="s">
        <v>249</v>
      </c>
      <c r="C1054" s="13" t="str">
        <f t="shared" si="32"/>
        <v>208</v>
      </c>
      <c r="D1054" s="13" t="str">
        <f t="shared" si="33"/>
        <v>20805</v>
      </c>
      <c r="E1054" s="13">
        <f>IF(ISNA(VLOOKUP(F1054,'2020功能科目'!A:B,2,FALSE)),"",VLOOKUP(F1054,'2020功能科目'!A:B,2,FALSE))</f>
        <v>2080506</v>
      </c>
      <c r="F1054" s="12" t="s">
        <v>386</v>
      </c>
      <c r="G1054" s="14">
        <v>165088.07999999999</v>
      </c>
      <c r="H1054" s="14">
        <v>174502.08</v>
      </c>
    </row>
    <row r="1055" spans="1:8">
      <c r="A1055" s="11">
        <v>255113</v>
      </c>
      <c r="B1055" s="12" t="s">
        <v>249</v>
      </c>
      <c r="C1055" s="13" t="str">
        <f t="shared" si="32"/>
        <v>210</v>
      </c>
      <c r="D1055" s="13" t="str">
        <f t="shared" si="33"/>
        <v>21011</v>
      </c>
      <c r="E1055" s="13">
        <f>IF(ISNA(VLOOKUP(F1055,'2020功能科目'!A:B,2,FALSE)),"",VLOOKUP(F1055,'2020功能科目'!A:B,2,FALSE))</f>
        <v>2101102</v>
      </c>
      <c r="F1055" s="12" t="s">
        <v>388</v>
      </c>
      <c r="G1055" s="14">
        <v>339691.91</v>
      </c>
      <c r="H1055" s="14">
        <v>283565.88</v>
      </c>
    </row>
    <row r="1056" spans="1:8">
      <c r="A1056" s="11">
        <v>255113</v>
      </c>
      <c r="B1056" s="12" t="s">
        <v>249</v>
      </c>
      <c r="C1056" s="13" t="str">
        <f t="shared" si="32"/>
        <v>221</v>
      </c>
      <c r="D1056" s="13" t="str">
        <f t="shared" si="33"/>
        <v>22102</v>
      </c>
      <c r="E1056" s="13">
        <f>IF(ISNA(VLOOKUP(F1056,'2020功能科目'!A:B,2,FALSE)),"",VLOOKUP(F1056,'2020功能科目'!A:B,2,FALSE))</f>
        <v>2210201</v>
      </c>
      <c r="F1056" s="12" t="s">
        <v>390</v>
      </c>
      <c r="G1056" s="14">
        <v>403272</v>
      </c>
      <c r="H1056" s="14">
        <v>351753.12</v>
      </c>
    </row>
    <row r="1057" spans="1:8">
      <c r="A1057" s="11">
        <v>255113</v>
      </c>
      <c r="B1057" s="12" t="s">
        <v>249</v>
      </c>
      <c r="C1057" s="13" t="str">
        <f t="shared" si="32"/>
        <v>221</v>
      </c>
      <c r="D1057" s="13" t="str">
        <f t="shared" si="33"/>
        <v>22102</v>
      </c>
      <c r="E1057" s="13">
        <f>IF(ISNA(VLOOKUP(F1057,'2020功能科目'!A:B,2,FALSE)),"",VLOOKUP(F1057,'2020功能科目'!A:B,2,FALSE))</f>
        <v>2210202</v>
      </c>
      <c r="F1057" s="12" t="s">
        <v>391</v>
      </c>
      <c r="G1057" s="14">
        <v>16120</v>
      </c>
      <c r="H1057" s="14">
        <v>16200</v>
      </c>
    </row>
    <row r="1058" spans="1:8">
      <c r="A1058" s="11">
        <v>255113</v>
      </c>
      <c r="B1058" s="12" t="s">
        <v>249</v>
      </c>
      <c r="C1058" s="13" t="str">
        <f t="shared" si="32"/>
        <v>221</v>
      </c>
      <c r="D1058" s="13" t="str">
        <f t="shared" si="33"/>
        <v>22102</v>
      </c>
      <c r="E1058" s="13">
        <f>IF(ISNA(VLOOKUP(F1058,'2020功能科目'!A:B,2,FALSE)),"",VLOOKUP(F1058,'2020功能科目'!A:B,2,FALSE))</f>
        <v>2210203</v>
      </c>
      <c r="F1058" s="12" t="s">
        <v>392</v>
      </c>
      <c r="G1058" s="14">
        <v>408023</v>
      </c>
      <c r="H1058" s="14">
        <v>388344</v>
      </c>
    </row>
    <row r="1059" spans="1:8">
      <c r="A1059" s="11">
        <v>255114</v>
      </c>
      <c r="B1059" s="12" t="s">
        <v>250</v>
      </c>
      <c r="C1059" s="13" t="str">
        <f t="shared" si="32"/>
        <v>205</v>
      </c>
      <c r="D1059" s="13" t="str">
        <f t="shared" si="33"/>
        <v>20502</v>
      </c>
      <c r="E1059" s="13">
        <f>IF(ISNA(VLOOKUP(F1059,'2020功能科目'!A:B,2,FALSE)),"",VLOOKUP(F1059,'2020功能科目'!A:B,2,FALSE))</f>
        <v>2050204</v>
      </c>
      <c r="F1059" s="12" t="s">
        <v>379</v>
      </c>
      <c r="G1059" s="14">
        <v>107432738.72</v>
      </c>
      <c r="H1059" s="14">
        <v>75908884.689999998</v>
      </c>
    </row>
    <row r="1060" spans="1:8">
      <c r="A1060" s="11">
        <v>255114</v>
      </c>
      <c r="B1060" s="12" t="s">
        <v>250</v>
      </c>
      <c r="C1060" s="13" t="str">
        <f t="shared" si="32"/>
        <v>205</v>
      </c>
      <c r="D1060" s="13" t="str">
        <f t="shared" si="33"/>
        <v>20502</v>
      </c>
      <c r="E1060" s="13">
        <f>IF(ISNA(VLOOKUP(F1060,'2020功能科目'!A:B,2,FALSE)),"",VLOOKUP(F1060,'2020功能科目'!A:B,2,FALSE))</f>
        <v>2050299</v>
      </c>
      <c r="F1060" s="12" t="s">
        <v>380</v>
      </c>
      <c r="G1060" s="14">
        <v>1849440.59</v>
      </c>
      <c r="H1060" s="14">
        <v>1520000</v>
      </c>
    </row>
    <row r="1061" spans="1:8">
      <c r="A1061" s="11">
        <v>255114</v>
      </c>
      <c r="B1061" s="12" t="s">
        <v>250</v>
      </c>
      <c r="C1061" s="13" t="str">
        <f t="shared" si="32"/>
        <v>205</v>
      </c>
      <c r="D1061" s="13" t="str">
        <f t="shared" si="33"/>
        <v>20508</v>
      </c>
      <c r="E1061" s="13">
        <f>IF(ISNA(VLOOKUP(F1061,'2020功能科目'!A:B,2,FALSE)),"",VLOOKUP(F1061,'2020功能科目'!A:B,2,FALSE))</f>
        <v>2050803</v>
      </c>
      <c r="F1061" s="12" t="s">
        <v>381</v>
      </c>
      <c r="G1061" s="14">
        <v>109600</v>
      </c>
      <c r="H1061" s="14">
        <v>219200</v>
      </c>
    </row>
    <row r="1062" spans="1:8">
      <c r="A1062" s="11">
        <v>255114</v>
      </c>
      <c r="B1062" s="12" t="s">
        <v>250</v>
      </c>
      <c r="C1062" s="13" t="str">
        <f t="shared" si="32"/>
        <v>205</v>
      </c>
      <c r="D1062" s="13" t="str">
        <f t="shared" si="33"/>
        <v>20509</v>
      </c>
      <c r="E1062" s="13">
        <f>IF(ISNA(VLOOKUP(F1062,'2020功能科目'!A:B,2,FALSE)),"",VLOOKUP(F1062,'2020功能科目'!A:B,2,FALSE))</f>
        <v>2050903</v>
      </c>
      <c r="F1062" s="12" t="s">
        <v>382</v>
      </c>
      <c r="G1062" s="14">
        <v>2095755.97</v>
      </c>
      <c r="H1062" s="14">
        <v>2555000</v>
      </c>
    </row>
    <row r="1063" spans="1:8">
      <c r="A1063" s="11">
        <v>255114</v>
      </c>
      <c r="B1063" s="12" t="s">
        <v>250</v>
      </c>
      <c r="C1063" s="13" t="str">
        <f t="shared" si="32"/>
        <v>205</v>
      </c>
      <c r="D1063" s="13" t="str">
        <f t="shared" si="33"/>
        <v>20509</v>
      </c>
      <c r="E1063" s="13">
        <f>IF(ISNA(VLOOKUP(F1063,'2020功能科目'!A:B,2,FALSE)),"",VLOOKUP(F1063,'2020功能科目'!A:B,2,FALSE))</f>
        <v>2050904</v>
      </c>
      <c r="F1063" s="12" t="s">
        <v>383</v>
      </c>
      <c r="G1063" s="14">
        <v>1975534</v>
      </c>
      <c r="H1063" s="14">
        <v>1996140</v>
      </c>
    </row>
    <row r="1064" spans="1:8">
      <c r="A1064" s="11">
        <v>255114</v>
      </c>
      <c r="B1064" s="12" t="s">
        <v>250</v>
      </c>
      <c r="C1064" s="13" t="str">
        <f t="shared" si="32"/>
        <v>208</v>
      </c>
      <c r="D1064" s="13" t="str">
        <f t="shared" si="33"/>
        <v>20805</v>
      </c>
      <c r="E1064" s="13">
        <f>IF(ISNA(VLOOKUP(F1064,'2020功能科目'!A:B,2,FALSE)),"",VLOOKUP(F1064,'2020功能科目'!A:B,2,FALSE))</f>
        <v>2080502</v>
      </c>
      <c r="F1064" s="12" t="s">
        <v>384</v>
      </c>
      <c r="G1064" s="14">
        <v>8323093</v>
      </c>
      <c r="H1064" s="14">
        <v>6672829</v>
      </c>
    </row>
    <row r="1065" spans="1:8">
      <c r="A1065" s="11">
        <v>255114</v>
      </c>
      <c r="B1065" s="12" t="s">
        <v>250</v>
      </c>
      <c r="C1065" s="13" t="str">
        <f t="shared" si="32"/>
        <v>208</v>
      </c>
      <c r="D1065" s="13" t="str">
        <f t="shared" si="33"/>
        <v>20805</v>
      </c>
      <c r="E1065" s="13">
        <f>IF(ISNA(VLOOKUP(F1065,'2020功能科目'!A:B,2,FALSE)),"",VLOOKUP(F1065,'2020功能科目'!A:B,2,FALSE))</f>
        <v>2080505</v>
      </c>
      <c r="F1065" s="12" t="s">
        <v>385</v>
      </c>
      <c r="G1065" s="14">
        <v>6602176.6399999997</v>
      </c>
      <c r="H1065" s="14">
        <v>7142736.7999999998</v>
      </c>
    </row>
    <row r="1066" spans="1:8">
      <c r="A1066" s="11">
        <v>255114</v>
      </c>
      <c r="B1066" s="12" t="s">
        <v>250</v>
      </c>
      <c r="C1066" s="13" t="str">
        <f t="shared" si="32"/>
        <v>208</v>
      </c>
      <c r="D1066" s="13" t="str">
        <f t="shared" si="33"/>
        <v>20805</v>
      </c>
      <c r="E1066" s="13">
        <f>IF(ISNA(VLOOKUP(F1066,'2020功能科目'!A:B,2,FALSE)),"",VLOOKUP(F1066,'2020功能科目'!A:B,2,FALSE))</f>
        <v>2080506</v>
      </c>
      <c r="F1066" s="12" t="s">
        <v>386</v>
      </c>
      <c r="G1066" s="14">
        <v>3297186.28</v>
      </c>
      <c r="H1066" s="14">
        <v>3571368.4</v>
      </c>
    </row>
    <row r="1067" spans="1:8">
      <c r="A1067" s="11">
        <v>255114</v>
      </c>
      <c r="B1067" s="12" t="s">
        <v>250</v>
      </c>
      <c r="C1067" s="13" t="str">
        <f t="shared" si="32"/>
        <v>210</v>
      </c>
      <c r="D1067" s="13" t="str">
        <f t="shared" si="33"/>
        <v>21011</v>
      </c>
      <c r="E1067" s="13">
        <f>IF(ISNA(VLOOKUP(F1067,'2020功能科目'!A:B,2,FALSE)),"",VLOOKUP(F1067,'2020功能科目'!A:B,2,FALSE))</f>
        <v>2101102</v>
      </c>
      <c r="F1067" s="12" t="s">
        <v>388</v>
      </c>
      <c r="G1067" s="14">
        <v>5636272.79</v>
      </c>
      <c r="H1067" s="14">
        <v>5803473.6500000004</v>
      </c>
    </row>
    <row r="1068" spans="1:8">
      <c r="A1068" s="11">
        <v>255114</v>
      </c>
      <c r="B1068" s="12" t="s">
        <v>250</v>
      </c>
      <c r="C1068" s="13" t="str">
        <f t="shared" si="32"/>
        <v>210</v>
      </c>
      <c r="D1068" s="13" t="str">
        <f t="shared" si="33"/>
        <v>21011</v>
      </c>
      <c r="E1068" s="13">
        <f>IF(ISNA(VLOOKUP(F1068,'2020功能科目'!A:B,2,FALSE)),"",VLOOKUP(F1068,'2020功能科目'!A:B,2,FALSE))</f>
        <v>2101199</v>
      </c>
      <c r="F1068" s="12" t="s">
        <v>389</v>
      </c>
      <c r="G1068" s="14">
        <v>592500</v>
      </c>
      <c r="H1068" s="14">
        <v>630000</v>
      </c>
    </row>
    <row r="1069" spans="1:8">
      <c r="A1069" s="11">
        <v>255114</v>
      </c>
      <c r="B1069" s="12" t="s">
        <v>250</v>
      </c>
      <c r="C1069" s="13" t="str">
        <f t="shared" si="32"/>
        <v>221</v>
      </c>
      <c r="D1069" s="13" t="str">
        <f t="shared" si="33"/>
        <v>22102</v>
      </c>
      <c r="E1069" s="13">
        <f>IF(ISNA(VLOOKUP(F1069,'2020功能科目'!A:B,2,FALSE)),"",VLOOKUP(F1069,'2020功能科目'!A:B,2,FALSE))</f>
        <v>2210201</v>
      </c>
      <c r="F1069" s="12" t="s">
        <v>390</v>
      </c>
      <c r="G1069" s="14">
        <v>8090684</v>
      </c>
      <c r="H1069" s="14">
        <v>7001052.5999999996</v>
      </c>
    </row>
    <row r="1070" spans="1:8">
      <c r="A1070" s="11">
        <v>255114</v>
      </c>
      <c r="B1070" s="12" t="s">
        <v>250</v>
      </c>
      <c r="C1070" s="13" t="str">
        <f t="shared" si="32"/>
        <v>221</v>
      </c>
      <c r="D1070" s="13" t="str">
        <f t="shared" si="33"/>
        <v>22102</v>
      </c>
      <c r="E1070" s="13">
        <f>IF(ISNA(VLOOKUP(F1070,'2020功能科目'!A:B,2,FALSE)),"",VLOOKUP(F1070,'2020功能科目'!A:B,2,FALSE))</f>
        <v>2210202</v>
      </c>
      <c r="F1070" s="12" t="s">
        <v>391</v>
      </c>
      <c r="G1070" s="14">
        <v>468120</v>
      </c>
      <c r="H1070" s="14">
        <v>472800</v>
      </c>
    </row>
    <row r="1071" spans="1:8">
      <c r="A1071" s="11">
        <v>255114</v>
      </c>
      <c r="B1071" s="12" t="s">
        <v>250</v>
      </c>
      <c r="C1071" s="13" t="str">
        <f t="shared" si="32"/>
        <v>221</v>
      </c>
      <c r="D1071" s="13" t="str">
        <f t="shared" si="33"/>
        <v>22102</v>
      </c>
      <c r="E1071" s="13">
        <f>IF(ISNA(VLOOKUP(F1071,'2020功能科目'!A:B,2,FALSE)),"",VLOOKUP(F1071,'2020功能科目'!A:B,2,FALSE))</f>
        <v>2210203</v>
      </c>
      <c r="F1071" s="12" t="s">
        <v>392</v>
      </c>
      <c r="G1071" s="14">
        <v>7724075</v>
      </c>
      <c r="H1071" s="14">
        <v>7698108</v>
      </c>
    </row>
    <row r="1072" spans="1:8">
      <c r="A1072" s="11">
        <v>255115</v>
      </c>
      <c r="B1072" s="12" t="s">
        <v>251</v>
      </c>
      <c r="C1072" s="13" t="str">
        <f t="shared" si="32"/>
        <v>205</v>
      </c>
      <c r="D1072" s="13" t="str">
        <f t="shared" si="33"/>
        <v>20502</v>
      </c>
      <c r="E1072" s="13">
        <f>IF(ISNA(VLOOKUP(F1072,'2020功能科目'!A:B,2,FALSE)),"",VLOOKUP(F1072,'2020功能科目'!A:B,2,FALSE))</f>
        <v>2050204</v>
      </c>
      <c r="F1072" s="12" t="s">
        <v>379</v>
      </c>
      <c r="G1072" s="14">
        <v>105405105.81</v>
      </c>
      <c r="H1072" s="14">
        <v>88319598.180000007</v>
      </c>
    </row>
    <row r="1073" spans="1:8">
      <c r="A1073" s="11">
        <v>255115</v>
      </c>
      <c r="B1073" s="12" t="s">
        <v>251</v>
      </c>
      <c r="C1073" s="13" t="str">
        <f t="shared" si="32"/>
        <v>205</v>
      </c>
      <c r="D1073" s="13" t="str">
        <f t="shared" si="33"/>
        <v>20502</v>
      </c>
      <c r="E1073" s="13">
        <f>IF(ISNA(VLOOKUP(F1073,'2020功能科目'!A:B,2,FALSE)),"",VLOOKUP(F1073,'2020功能科目'!A:B,2,FALSE))</f>
        <v>2050299</v>
      </c>
      <c r="F1073" s="12" t="s">
        <v>380</v>
      </c>
      <c r="G1073" s="14">
        <v>288702.98</v>
      </c>
      <c r="H1073" s="14">
        <v>0</v>
      </c>
    </row>
    <row r="1074" spans="1:8">
      <c r="A1074" s="11">
        <v>255115</v>
      </c>
      <c r="B1074" s="12" t="s">
        <v>251</v>
      </c>
      <c r="C1074" s="13" t="str">
        <f t="shared" si="32"/>
        <v>205</v>
      </c>
      <c r="D1074" s="13" t="str">
        <f t="shared" si="33"/>
        <v>20508</v>
      </c>
      <c r="E1074" s="13">
        <f>IF(ISNA(VLOOKUP(F1074,'2020功能科目'!A:B,2,FALSE)),"",VLOOKUP(F1074,'2020功能科目'!A:B,2,FALSE))</f>
        <v>2050803</v>
      </c>
      <c r="F1074" s="12" t="s">
        <v>381</v>
      </c>
      <c r="G1074" s="14">
        <v>134000</v>
      </c>
      <c r="H1074" s="14">
        <v>268000</v>
      </c>
    </row>
    <row r="1075" spans="1:8">
      <c r="A1075" s="11">
        <v>255115</v>
      </c>
      <c r="B1075" s="12" t="s">
        <v>251</v>
      </c>
      <c r="C1075" s="13" t="str">
        <f t="shared" si="32"/>
        <v>205</v>
      </c>
      <c r="D1075" s="13" t="str">
        <f t="shared" si="33"/>
        <v>20509</v>
      </c>
      <c r="E1075" s="13">
        <f>IF(ISNA(VLOOKUP(F1075,'2020功能科目'!A:B,2,FALSE)),"",VLOOKUP(F1075,'2020功能科目'!A:B,2,FALSE))</f>
        <v>2050903</v>
      </c>
      <c r="F1075" s="12" t="s">
        <v>382</v>
      </c>
      <c r="G1075" s="14">
        <v>5908359.29</v>
      </c>
      <c r="H1075" s="14">
        <v>7119000</v>
      </c>
    </row>
    <row r="1076" spans="1:8">
      <c r="A1076" s="11">
        <v>255115</v>
      </c>
      <c r="B1076" s="12" t="s">
        <v>251</v>
      </c>
      <c r="C1076" s="13" t="str">
        <f t="shared" si="32"/>
        <v>205</v>
      </c>
      <c r="D1076" s="13" t="str">
        <f t="shared" si="33"/>
        <v>20509</v>
      </c>
      <c r="E1076" s="13">
        <f>IF(ISNA(VLOOKUP(F1076,'2020功能科目'!A:B,2,FALSE)),"",VLOOKUP(F1076,'2020功能科目'!A:B,2,FALSE))</f>
        <v>2050904</v>
      </c>
      <c r="F1076" s="12" t="s">
        <v>383</v>
      </c>
      <c r="G1076" s="14">
        <v>5296754</v>
      </c>
      <c r="H1076" s="14">
        <v>5307458</v>
      </c>
    </row>
    <row r="1077" spans="1:8">
      <c r="A1077" s="11">
        <v>255115</v>
      </c>
      <c r="B1077" s="12" t="s">
        <v>251</v>
      </c>
      <c r="C1077" s="13" t="str">
        <f t="shared" si="32"/>
        <v>208</v>
      </c>
      <c r="D1077" s="13" t="str">
        <f t="shared" si="33"/>
        <v>20805</v>
      </c>
      <c r="E1077" s="13">
        <f>IF(ISNA(VLOOKUP(F1077,'2020功能科目'!A:B,2,FALSE)),"",VLOOKUP(F1077,'2020功能科目'!A:B,2,FALSE))</f>
        <v>2080502</v>
      </c>
      <c r="F1077" s="12" t="s">
        <v>384</v>
      </c>
      <c r="G1077" s="14">
        <v>8581926</v>
      </c>
      <c r="H1077" s="14">
        <v>7358022</v>
      </c>
    </row>
    <row r="1078" spans="1:8">
      <c r="A1078" s="11">
        <v>255115</v>
      </c>
      <c r="B1078" s="12" t="s">
        <v>251</v>
      </c>
      <c r="C1078" s="13" t="str">
        <f t="shared" si="32"/>
        <v>208</v>
      </c>
      <c r="D1078" s="13" t="str">
        <f t="shared" si="33"/>
        <v>20805</v>
      </c>
      <c r="E1078" s="13">
        <f>IF(ISNA(VLOOKUP(F1078,'2020功能科目'!A:B,2,FALSE)),"",VLOOKUP(F1078,'2020功能科目'!A:B,2,FALSE))</f>
        <v>2080505</v>
      </c>
      <c r="F1078" s="12" t="s">
        <v>385</v>
      </c>
      <c r="G1078" s="14">
        <v>7947074.3399999999</v>
      </c>
      <c r="H1078" s="14">
        <v>8533006.4000000004</v>
      </c>
    </row>
    <row r="1079" spans="1:8">
      <c r="A1079" s="11">
        <v>255115</v>
      </c>
      <c r="B1079" s="12" t="s">
        <v>251</v>
      </c>
      <c r="C1079" s="13" t="str">
        <f t="shared" si="32"/>
        <v>208</v>
      </c>
      <c r="D1079" s="13" t="str">
        <f t="shared" si="33"/>
        <v>20805</v>
      </c>
      <c r="E1079" s="13">
        <f>IF(ISNA(VLOOKUP(F1079,'2020功能科目'!A:B,2,FALSE)),"",VLOOKUP(F1079,'2020功能科目'!A:B,2,FALSE))</f>
        <v>2080506</v>
      </c>
      <c r="F1079" s="12" t="s">
        <v>386</v>
      </c>
      <c r="G1079" s="14">
        <v>3972403.42</v>
      </c>
      <c r="H1079" s="14">
        <v>4266503.2</v>
      </c>
    </row>
    <row r="1080" spans="1:8">
      <c r="A1080" s="11">
        <v>255115</v>
      </c>
      <c r="B1080" s="12" t="s">
        <v>251</v>
      </c>
      <c r="C1080" s="13" t="str">
        <f t="shared" si="32"/>
        <v>210</v>
      </c>
      <c r="D1080" s="13" t="str">
        <f t="shared" si="33"/>
        <v>21011</v>
      </c>
      <c r="E1080" s="13">
        <f>IF(ISNA(VLOOKUP(F1080,'2020功能科目'!A:B,2,FALSE)),"",VLOOKUP(F1080,'2020功能科目'!A:B,2,FALSE))</f>
        <v>2101102</v>
      </c>
      <c r="F1080" s="12" t="s">
        <v>388</v>
      </c>
      <c r="G1080" s="14">
        <v>8765748.8000000007</v>
      </c>
      <c r="H1080" s="14">
        <v>6933067.7000000002</v>
      </c>
    </row>
    <row r="1081" spans="1:8">
      <c r="A1081" s="11">
        <v>255115</v>
      </c>
      <c r="B1081" s="12" t="s">
        <v>251</v>
      </c>
      <c r="C1081" s="13" t="str">
        <f t="shared" si="32"/>
        <v>210</v>
      </c>
      <c r="D1081" s="13" t="str">
        <f t="shared" si="33"/>
        <v>21011</v>
      </c>
      <c r="E1081" s="13">
        <f>IF(ISNA(VLOOKUP(F1081,'2020功能科目'!A:B,2,FALSE)),"",VLOOKUP(F1081,'2020功能科目'!A:B,2,FALSE))</f>
        <v>2101199</v>
      </c>
      <c r="F1081" s="12" t="s">
        <v>389</v>
      </c>
      <c r="G1081" s="14">
        <v>810000</v>
      </c>
      <c r="H1081" s="14">
        <v>900000</v>
      </c>
    </row>
    <row r="1082" spans="1:8">
      <c r="A1082" s="11">
        <v>255115</v>
      </c>
      <c r="B1082" s="12" t="s">
        <v>251</v>
      </c>
      <c r="C1082" s="13" t="str">
        <f t="shared" si="32"/>
        <v>221</v>
      </c>
      <c r="D1082" s="13" t="str">
        <f t="shared" si="33"/>
        <v>22102</v>
      </c>
      <c r="E1082" s="13">
        <f>IF(ISNA(VLOOKUP(F1082,'2020功能科目'!A:B,2,FALSE)),"",VLOOKUP(F1082,'2020功能科目'!A:B,2,FALSE))</f>
        <v>2210201</v>
      </c>
      <c r="F1082" s="12" t="s">
        <v>390</v>
      </c>
      <c r="G1082" s="14">
        <v>10296158</v>
      </c>
      <c r="H1082" s="14">
        <v>8409754.8000000007</v>
      </c>
    </row>
    <row r="1083" spans="1:8">
      <c r="A1083" s="11">
        <v>255115</v>
      </c>
      <c r="B1083" s="12" t="s">
        <v>251</v>
      </c>
      <c r="C1083" s="13" t="str">
        <f t="shared" si="32"/>
        <v>221</v>
      </c>
      <c r="D1083" s="13" t="str">
        <f t="shared" si="33"/>
        <v>22102</v>
      </c>
      <c r="E1083" s="13">
        <f>IF(ISNA(VLOOKUP(F1083,'2020功能科目'!A:B,2,FALSE)),"",VLOOKUP(F1083,'2020功能科目'!A:B,2,FALSE))</f>
        <v>2210202</v>
      </c>
      <c r="F1083" s="12" t="s">
        <v>391</v>
      </c>
      <c r="G1083" s="14">
        <v>494880</v>
      </c>
      <c r="H1083" s="14">
        <v>492840</v>
      </c>
    </row>
    <row r="1084" spans="1:8">
      <c r="A1084" s="11">
        <v>255115</v>
      </c>
      <c r="B1084" s="12" t="s">
        <v>251</v>
      </c>
      <c r="C1084" s="13" t="str">
        <f t="shared" si="32"/>
        <v>221</v>
      </c>
      <c r="D1084" s="13" t="str">
        <f t="shared" si="33"/>
        <v>22102</v>
      </c>
      <c r="E1084" s="13">
        <f>IF(ISNA(VLOOKUP(F1084,'2020功能科目'!A:B,2,FALSE)),"",VLOOKUP(F1084,'2020功能科目'!A:B,2,FALSE))</f>
        <v>2210203</v>
      </c>
      <c r="F1084" s="12" t="s">
        <v>392</v>
      </c>
      <c r="G1084" s="14">
        <v>8697755</v>
      </c>
      <c r="H1084" s="14">
        <v>8760120</v>
      </c>
    </row>
    <row r="1085" spans="1:8">
      <c r="A1085" s="11">
        <v>255116</v>
      </c>
      <c r="B1085" s="12" t="s">
        <v>252</v>
      </c>
      <c r="C1085" s="13" t="str">
        <f t="shared" si="32"/>
        <v>205</v>
      </c>
      <c r="D1085" s="13" t="str">
        <f t="shared" si="33"/>
        <v>20502</v>
      </c>
      <c r="E1085" s="13">
        <f>IF(ISNA(VLOOKUP(F1085,'2020功能科目'!A:B,2,FALSE)),"",VLOOKUP(F1085,'2020功能科目'!A:B,2,FALSE))</f>
        <v>2050204</v>
      </c>
      <c r="F1085" s="12" t="s">
        <v>379</v>
      </c>
      <c r="G1085" s="14">
        <v>36015546.200000003</v>
      </c>
      <c r="H1085" s="14">
        <v>30370114.5</v>
      </c>
    </row>
    <row r="1086" spans="1:8">
      <c r="A1086" s="11">
        <v>255116</v>
      </c>
      <c r="B1086" s="12" t="s">
        <v>252</v>
      </c>
      <c r="C1086" s="13" t="str">
        <f t="shared" si="32"/>
        <v>205</v>
      </c>
      <c r="D1086" s="13" t="str">
        <f t="shared" si="33"/>
        <v>20502</v>
      </c>
      <c r="E1086" s="13">
        <f>IF(ISNA(VLOOKUP(F1086,'2020功能科目'!A:B,2,FALSE)),"",VLOOKUP(F1086,'2020功能科目'!A:B,2,FALSE))</f>
        <v>2050299</v>
      </c>
      <c r="F1086" s="12" t="s">
        <v>380</v>
      </c>
      <c r="G1086" s="14">
        <v>2039.57</v>
      </c>
      <c r="H1086" s="14">
        <v>0</v>
      </c>
    </row>
    <row r="1087" spans="1:8">
      <c r="A1087" s="11">
        <v>255116</v>
      </c>
      <c r="B1087" s="12" t="s">
        <v>252</v>
      </c>
      <c r="C1087" s="13" t="str">
        <f t="shared" si="32"/>
        <v>205</v>
      </c>
      <c r="D1087" s="13" t="str">
        <f t="shared" si="33"/>
        <v>20508</v>
      </c>
      <c r="E1087" s="13">
        <f>IF(ISNA(VLOOKUP(F1087,'2020功能科目'!A:B,2,FALSE)),"",VLOOKUP(F1087,'2020功能科目'!A:B,2,FALSE))</f>
        <v>2050803</v>
      </c>
      <c r="F1087" s="12" t="s">
        <v>381</v>
      </c>
      <c r="G1087" s="14">
        <v>48000</v>
      </c>
      <c r="H1087" s="14">
        <v>96000</v>
      </c>
    </row>
    <row r="1088" spans="1:8">
      <c r="A1088" s="11">
        <v>255116</v>
      </c>
      <c r="B1088" s="12" t="s">
        <v>252</v>
      </c>
      <c r="C1088" s="13" t="str">
        <f t="shared" si="32"/>
        <v>205</v>
      </c>
      <c r="D1088" s="13" t="str">
        <f t="shared" si="33"/>
        <v>20509</v>
      </c>
      <c r="E1088" s="13">
        <f>IF(ISNA(VLOOKUP(F1088,'2020功能科目'!A:B,2,FALSE)),"",VLOOKUP(F1088,'2020功能科目'!A:B,2,FALSE))</f>
        <v>2050904</v>
      </c>
      <c r="F1088" s="12" t="s">
        <v>383</v>
      </c>
      <c r="G1088" s="14">
        <v>1122870</v>
      </c>
      <c r="H1088" s="14">
        <v>1128950</v>
      </c>
    </row>
    <row r="1089" spans="1:8">
      <c r="A1089" s="11">
        <v>255116</v>
      </c>
      <c r="B1089" s="12" t="s">
        <v>252</v>
      </c>
      <c r="C1089" s="13" t="str">
        <f t="shared" si="32"/>
        <v>208</v>
      </c>
      <c r="D1089" s="13" t="str">
        <f t="shared" si="33"/>
        <v>20805</v>
      </c>
      <c r="E1089" s="13">
        <f>IF(ISNA(VLOOKUP(F1089,'2020功能科目'!A:B,2,FALSE)),"",VLOOKUP(F1089,'2020功能科目'!A:B,2,FALSE))</f>
        <v>2080502</v>
      </c>
      <c r="F1089" s="12" t="s">
        <v>384</v>
      </c>
      <c r="G1089" s="14">
        <v>4182941.6</v>
      </c>
      <c r="H1089" s="14">
        <v>3274234</v>
      </c>
    </row>
    <row r="1090" spans="1:8">
      <c r="A1090" s="11">
        <v>255116</v>
      </c>
      <c r="B1090" s="12" t="s">
        <v>252</v>
      </c>
      <c r="C1090" s="13" t="str">
        <f t="shared" si="32"/>
        <v>208</v>
      </c>
      <c r="D1090" s="13" t="str">
        <f t="shared" si="33"/>
        <v>20805</v>
      </c>
      <c r="E1090" s="13">
        <f>IF(ISNA(VLOOKUP(F1090,'2020功能科目'!A:B,2,FALSE)),"",VLOOKUP(F1090,'2020功能科目'!A:B,2,FALSE))</f>
        <v>2080505</v>
      </c>
      <c r="F1090" s="12" t="s">
        <v>385</v>
      </c>
      <c r="G1090" s="14">
        <v>2605332.96</v>
      </c>
      <c r="H1090" s="14">
        <v>2859711.84</v>
      </c>
    </row>
    <row r="1091" spans="1:8">
      <c r="A1091" s="11">
        <v>255116</v>
      </c>
      <c r="B1091" s="12" t="s">
        <v>252</v>
      </c>
      <c r="C1091" s="13" t="str">
        <f t="shared" ref="C1091:C1154" si="34">LEFT(D1091,3)</f>
        <v>208</v>
      </c>
      <c r="D1091" s="13" t="str">
        <f t="shared" ref="D1091:D1154" si="35">LEFT(E1091,5)</f>
        <v>20805</v>
      </c>
      <c r="E1091" s="13">
        <f>IF(ISNA(VLOOKUP(F1091,'2020功能科目'!A:B,2,FALSE)),"",VLOOKUP(F1091,'2020功能科目'!A:B,2,FALSE))</f>
        <v>2080506</v>
      </c>
      <c r="F1091" s="12" t="s">
        <v>386</v>
      </c>
      <c r="G1091" s="14">
        <v>1302666.48</v>
      </c>
      <c r="H1091" s="14">
        <v>1429855.92</v>
      </c>
    </row>
    <row r="1092" spans="1:8">
      <c r="A1092" s="11">
        <v>255116</v>
      </c>
      <c r="B1092" s="12" t="s">
        <v>252</v>
      </c>
      <c r="C1092" s="13" t="str">
        <f t="shared" si="34"/>
        <v>210</v>
      </c>
      <c r="D1092" s="13" t="str">
        <f t="shared" si="35"/>
        <v>21011</v>
      </c>
      <c r="E1092" s="13">
        <f>IF(ISNA(VLOOKUP(F1092,'2020功能科目'!A:B,2,FALSE)),"",VLOOKUP(F1092,'2020功能科目'!A:B,2,FALSE))</f>
        <v>2101102</v>
      </c>
      <c r="F1092" s="12" t="s">
        <v>388</v>
      </c>
      <c r="G1092" s="14">
        <v>2818198.12</v>
      </c>
      <c r="H1092" s="14">
        <v>2323515.87</v>
      </c>
    </row>
    <row r="1093" spans="1:8">
      <c r="A1093" s="11">
        <v>255116</v>
      </c>
      <c r="B1093" s="12" t="s">
        <v>252</v>
      </c>
      <c r="C1093" s="13" t="str">
        <f t="shared" si="34"/>
        <v>210</v>
      </c>
      <c r="D1093" s="13" t="str">
        <f t="shared" si="35"/>
        <v>21011</v>
      </c>
      <c r="E1093" s="13">
        <f>IF(ISNA(VLOOKUP(F1093,'2020功能科目'!A:B,2,FALSE)),"",VLOOKUP(F1093,'2020功能科目'!A:B,2,FALSE))</f>
        <v>2101199</v>
      </c>
      <c r="F1093" s="12" t="s">
        <v>389</v>
      </c>
      <c r="G1093" s="14">
        <v>270000</v>
      </c>
      <c r="H1093" s="14">
        <v>270000</v>
      </c>
    </row>
    <row r="1094" spans="1:8">
      <c r="A1094" s="11">
        <v>255116</v>
      </c>
      <c r="B1094" s="12" t="s">
        <v>252</v>
      </c>
      <c r="C1094" s="13" t="str">
        <f t="shared" si="34"/>
        <v>221</v>
      </c>
      <c r="D1094" s="13" t="str">
        <f t="shared" si="35"/>
        <v>22102</v>
      </c>
      <c r="E1094" s="13">
        <f>IF(ISNA(VLOOKUP(F1094,'2020功能科目'!A:B,2,FALSE)),"",VLOOKUP(F1094,'2020功能科目'!A:B,2,FALSE))</f>
        <v>2210201</v>
      </c>
      <c r="F1094" s="12" t="s">
        <v>390</v>
      </c>
      <c r="G1094" s="14">
        <v>3363315</v>
      </c>
      <c r="H1094" s="14">
        <v>2864783.88</v>
      </c>
    </row>
    <row r="1095" spans="1:8">
      <c r="A1095" s="11">
        <v>255116</v>
      </c>
      <c r="B1095" s="12" t="s">
        <v>252</v>
      </c>
      <c r="C1095" s="13" t="str">
        <f t="shared" si="34"/>
        <v>221</v>
      </c>
      <c r="D1095" s="13" t="str">
        <f t="shared" si="35"/>
        <v>22102</v>
      </c>
      <c r="E1095" s="13">
        <f>IF(ISNA(VLOOKUP(F1095,'2020功能科目'!A:B,2,FALSE)),"",VLOOKUP(F1095,'2020功能科目'!A:B,2,FALSE))</f>
        <v>2210202</v>
      </c>
      <c r="F1095" s="12" t="s">
        <v>391</v>
      </c>
      <c r="G1095" s="14">
        <v>251120</v>
      </c>
      <c r="H1095" s="14">
        <v>254760</v>
      </c>
    </row>
    <row r="1096" spans="1:8">
      <c r="A1096" s="11">
        <v>255116</v>
      </c>
      <c r="B1096" s="12" t="s">
        <v>252</v>
      </c>
      <c r="C1096" s="13" t="str">
        <f t="shared" si="34"/>
        <v>221</v>
      </c>
      <c r="D1096" s="13" t="str">
        <f t="shared" si="35"/>
        <v>22102</v>
      </c>
      <c r="E1096" s="13">
        <f>IF(ISNA(VLOOKUP(F1096,'2020功能科目'!A:B,2,FALSE)),"",VLOOKUP(F1096,'2020功能科目'!A:B,2,FALSE))</f>
        <v>2210203</v>
      </c>
      <c r="F1096" s="12" t="s">
        <v>392</v>
      </c>
      <c r="G1096" s="14">
        <v>3037264</v>
      </c>
      <c r="H1096" s="14">
        <v>3069336</v>
      </c>
    </row>
    <row r="1097" spans="1:8">
      <c r="A1097" s="11">
        <v>255117</v>
      </c>
      <c r="B1097" s="12" t="s">
        <v>253</v>
      </c>
      <c r="C1097" s="13" t="str">
        <f t="shared" si="34"/>
        <v>205</v>
      </c>
      <c r="D1097" s="13" t="str">
        <f t="shared" si="35"/>
        <v>20502</v>
      </c>
      <c r="E1097" s="13">
        <f>IF(ISNA(VLOOKUP(F1097,'2020功能科目'!A:B,2,FALSE)),"",VLOOKUP(F1097,'2020功能科目'!A:B,2,FALSE))</f>
        <v>2050204</v>
      </c>
      <c r="F1097" s="12" t="s">
        <v>379</v>
      </c>
      <c r="G1097" s="14">
        <v>33052209.989999998</v>
      </c>
      <c r="H1097" s="14">
        <v>29087071.09</v>
      </c>
    </row>
    <row r="1098" spans="1:8">
      <c r="A1098" s="11">
        <v>255117</v>
      </c>
      <c r="B1098" s="12" t="s">
        <v>253</v>
      </c>
      <c r="C1098" s="13" t="str">
        <f t="shared" si="34"/>
        <v>205</v>
      </c>
      <c r="D1098" s="13" t="str">
        <f t="shared" si="35"/>
        <v>20508</v>
      </c>
      <c r="E1098" s="13">
        <f>IF(ISNA(VLOOKUP(F1098,'2020功能科目'!A:B,2,FALSE)),"",VLOOKUP(F1098,'2020功能科目'!A:B,2,FALSE))</f>
        <v>2050803</v>
      </c>
      <c r="F1098" s="12" t="s">
        <v>381</v>
      </c>
      <c r="G1098" s="14">
        <v>290</v>
      </c>
      <c r="H1098" s="14">
        <v>92800</v>
      </c>
    </row>
    <row r="1099" spans="1:8">
      <c r="A1099" s="11">
        <v>255117</v>
      </c>
      <c r="B1099" s="12" t="s">
        <v>253</v>
      </c>
      <c r="C1099" s="13" t="str">
        <f t="shared" si="34"/>
        <v>205</v>
      </c>
      <c r="D1099" s="13" t="str">
        <f t="shared" si="35"/>
        <v>20509</v>
      </c>
      <c r="E1099" s="13">
        <f>IF(ISNA(VLOOKUP(F1099,'2020功能科目'!A:B,2,FALSE)),"",VLOOKUP(F1099,'2020功能科目'!A:B,2,FALSE))</f>
        <v>2050903</v>
      </c>
      <c r="F1099" s="12" t="s">
        <v>382</v>
      </c>
      <c r="G1099" s="14">
        <v>1966861.5</v>
      </c>
      <c r="H1099" s="14">
        <v>2100000</v>
      </c>
    </row>
    <row r="1100" spans="1:8">
      <c r="A1100" s="11">
        <v>255117</v>
      </c>
      <c r="B1100" s="12" t="s">
        <v>253</v>
      </c>
      <c r="C1100" s="13" t="str">
        <f t="shared" si="34"/>
        <v>205</v>
      </c>
      <c r="D1100" s="13" t="str">
        <f t="shared" si="35"/>
        <v>20509</v>
      </c>
      <c r="E1100" s="13">
        <f>IF(ISNA(VLOOKUP(F1100,'2020功能科目'!A:B,2,FALSE)),"",VLOOKUP(F1100,'2020功能科目'!A:B,2,FALSE))</f>
        <v>2050904</v>
      </c>
      <c r="F1100" s="12" t="s">
        <v>383</v>
      </c>
      <c r="G1100" s="14">
        <v>1821387</v>
      </c>
      <c r="H1100" s="14">
        <v>1823887</v>
      </c>
    </row>
    <row r="1101" spans="1:8">
      <c r="A1101" s="11">
        <v>255117</v>
      </c>
      <c r="B1101" s="12" t="s">
        <v>253</v>
      </c>
      <c r="C1101" s="13" t="str">
        <f t="shared" si="34"/>
        <v>208</v>
      </c>
      <c r="D1101" s="13" t="str">
        <f t="shared" si="35"/>
        <v>20805</v>
      </c>
      <c r="E1101" s="13">
        <f>IF(ISNA(VLOOKUP(F1101,'2020功能科目'!A:B,2,FALSE)),"",VLOOKUP(F1101,'2020功能科目'!A:B,2,FALSE))</f>
        <v>2080502</v>
      </c>
      <c r="F1101" s="12" t="s">
        <v>384</v>
      </c>
      <c r="G1101" s="14">
        <v>2157918.36</v>
      </c>
      <c r="H1101" s="14">
        <v>1775181.36</v>
      </c>
    </row>
    <row r="1102" spans="1:8">
      <c r="A1102" s="11">
        <v>255117</v>
      </c>
      <c r="B1102" s="12" t="s">
        <v>253</v>
      </c>
      <c r="C1102" s="13" t="str">
        <f t="shared" si="34"/>
        <v>208</v>
      </c>
      <c r="D1102" s="13" t="str">
        <f t="shared" si="35"/>
        <v>20805</v>
      </c>
      <c r="E1102" s="13">
        <f>IF(ISNA(VLOOKUP(F1102,'2020功能科目'!A:B,2,FALSE)),"",VLOOKUP(F1102,'2020功能科目'!A:B,2,FALSE))</f>
        <v>2080505</v>
      </c>
      <c r="F1102" s="12" t="s">
        <v>385</v>
      </c>
      <c r="G1102" s="14">
        <v>2629662.19</v>
      </c>
      <c r="H1102" s="14">
        <v>3052246.72</v>
      </c>
    </row>
    <row r="1103" spans="1:8">
      <c r="A1103" s="11">
        <v>255117</v>
      </c>
      <c r="B1103" s="12" t="s">
        <v>253</v>
      </c>
      <c r="C1103" s="13" t="str">
        <f t="shared" si="34"/>
        <v>208</v>
      </c>
      <c r="D1103" s="13" t="str">
        <f t="shared" si="35"/>
        <v>20805</v>
      </c>
      <c r="E1103" s="13">
        <f>IF(ISNA(VLOOKUP(F1103,'2020功能科目'!A:B,2,FALSE)),"",VLOOKUP(F1103,'2020功能科目'!A:B,2,FALSE))</f>
        <v>2080506</v>
      </c>
      <c r="F1103" s="12" t="s">
        <v>386</v>
      </c>
      <c r="G1103" s="14">
        <v>1653219.36</v>
      </c>
      <c r="H1103" s="14">
        <v>1526123.36</v>
      </c>
    </row>
    <row r="1104" spans="1:8">
      <c r="A1104" s="11">
        <v>255117</v>
      </c>
      <c r="B1104" s="12" t="s">
        <v>253</v>
      </c>
      <c r="C1104" s="13" t="str">
        <f t="shared" si="34"/>
        <v>210</v>
      </c>
      <c r="D1104" s="13" t="str">
        <f t="shared" si="35"/>
        <v>21011</v>
      </c>
      <c r="E1104" s="13">
        <f>IF(ISNA(VLOOKUP(F1104,'2020功能科目'!A:B,2,FALSE)),"",VLOOKUP(F1104,'2020功能科目'!A:B,2,FALSE))</f>
        <v>2101102</v>
      </c>
      <c r="F1104" s="12" t="s">
        <v>388</v>
      </c>
      <c r="G1104" s="14">
        <v>2074277.16</v>
      </c>
      <c r="H1104" s="14">
        <v>2479950.46</v>
      </c>
    </row>
    <row r="1105" spans="1:8">
      <c r="A1105" s="11">
        <v>255117</v>
      </c>
      <c r="B1105" s="12" t="s">
        <v>253</v>
      </c>
      <c r="C1105" s="13" t="str">
        <f t="shared" si="34"/>
        <v>210</v>
      </c>
      <c r="D1105" s="13" t="str">
        <f t="shared" si="35"/>
        <v>21011</v>
      </c>
      <c r="E1105" s="13">
        <f>IF(ISNA(VLOOKUP(F1105,'2020功能科目'!A:B,2,FALSE)),"",VLOOKUP(F1105,'2020功能科目'!A:B,2,FALSE))</f>
        <v>2101199</v>
      </c>
      <c r="F1105" s="12" t="s">
        <v>389</v>
      </c>
      <c r="G1105" s="14">
        <v>90000</v>
      </c>
      <c r="H1105" s="14">
        <v>90000</v>
      </c>
    </row>
    <row r="1106" spans="1:8">
      <c r="A1106" s="11">
        <v>255117</v>
      </c>
      <c r="B1106" s="12" t="s">
        <v>253</v>
      </c>
      <c r="C1106" s="13" t="str">
        <f t="shared" si="34"/>
        <v>221</v>
      </c>
      <c r="D1106" s="13" t="str">
        <f t="shared" si="35"/>
        <v>22102</v>
      </c>
      <c r="E1106" s="13">
        <f>IF(ISNA(VLOOKUP(F1106,'2020功能科目'!A:B,2,FALSE)),"",VLOOKUP(F1106,'2020功能科目'!A:B,2,FALSE))</f>
        <v>2210201</v>
      </c>
      <c r="F1106" s="12" t="s">
        <v>390</v>
      </c>
      <c r="G1106" s="14">
        <v>3015944</v>
      </c>
      <c r="H1106" s="14">
        <v>2985185.04</v>
      </c>
    </row>
    <row r="1107" spans="1:8">
      <c r="A1107" s="11">
        <v>255117</v>
      </c>
      <c r="B1107" s="12" t="s">
        <v>253</v>
      </c>
      <c r="C1107" s="13" t="str">
        <f t="shared" si="34"/>
        <v>221</v>
      </c>
      <c r="D1107" s="13" t="str">
        <f t="shared" si="35"/>
        <v>22102</v>
      </c>
      <c r="E1107" s="13">
        <f>IF(ISNA(VLOOKUP(F1107,'2020功能科目'!A:B,2,FALSE)),"",VLOOKUP(F1107,'2020功能科目'!A:B,2,FALSE))</f>
        <v>2210202</v>
      </c>
      <c r="F1107" s="12" t="s">
        <v>391</v>
      </c>
      <c r="G1107" s="14">
        <v>231409.5</v>
      </c>
      <c r="H1107" s="14">
        <v>231480</v>
      </c>
    </row>
    <row r="1108" spans="1:8">
      <c r="A1108" s="11">
        <v>255117</v>
      </c>
      <c r="B1108" s="12" t="s">
        <v>253</v>
      </c>
      <c r="C1108" s="13" t="str">
        <f t="shared" si="34"/>
        <v>221</v>
      </c>
      <c r="D1108" s="13" t="str">
        <f t="shared" si="35"/>
        <v>22102</v>
      </c>
      <c r="E1108" s="13">
        <f>IF(ISNA(VLOOKUP(F1108,'2020功能科目'!A:B,2,FALSE)),"",VLOOKUP(F1108,'2020功能科目'!A:B,2,FALSE))</f>
        <v>2210203</v>
      </c>
      <c r="F1108" s="12" t="s">
        <v>392</v>
      </c>
      <c r="G1108" s="14">
        <v>3334488</v>
      </c>
      <c r="H1108" s="14">
        <v>3434160</v>
      </c>
    </row>
    <row r="1109" spans="1:8">
      <c r="A1109" s="11">
        <v>255119</v>
      </c>
      <c r="B1109" s="12" t="s">
        <v>254</v>
      </c>
      <c r="C1109" s="13" t="str">
        <f t="shared" si="34"/>
        <v>205</v>
      </c>
      <c r="D1109" s="13" t="str">
        <f t="shared" si="35"/>
        <v>20502</v>
      </c>
      <c r="E1109" s="13">
        <f>IF(ISNA(VLOOKUP(F1109,'2020功能科目'!A:B,2,FALSE)),"",VLOOKUP(F1109,'2020功能科目'!A:B,2,FALSE))</f>
        <v>2050204</v>
      </c>
      <c r="F1109" s="12" t="s">
        <v>379</v>
      </c>
      <c r="G1109" s="14">
        <v>78655891.219999999</v>
      </c>
      <c r="H1109" s="14">
        <v>66695512.600000001</v>
      </c>
    </row>
    <row r="1110" spans="1:8">
      <c r="A1110" s="11">
        <v>255119</v>
      </c>
      <c r="B1110" s="12" t="s">
        <v>254</v>
      </c>
      <c r="C1110" s="13" t="str">
        <f t="shared" si="34"/>
        <v>205</v>
      </c>
      <c r="D1110" s="13" t="str">
        <f t="shared" si="35"/>
        <v>20502</v>
      </c>
      <c r="E1110" s="13">
        <f>IF(ISNA(VLOOKUP(F1110,'2020功能科目'!A:B,2,FALSE)),"",VLOOKUP(F1110,'2020功能科目'!A:B,2,FALSE))</f>
        <v>2050299</v>
      </c>
      <c r="F1110" s="12" t="s">
        <v>380</v>
      </c>
      <c r="G1110" s="14">
        <v>135800</v>
      </c>
      <c r="H1110" s="14">
        <v>0</v>
      </c>
    </row>
    <row r="1111" spans="1:8">
      <c r="A1111" s="11">
        <v>255119</v>
      </c>
      <c r="B1111" s="12" t="s">
        <v>254</v>
      </c>
      <c r="C1111" s="13" t="str">
        <f t="shared" si="34"/>
        <v>205</v>
      </c>
      <c r="D1111" s="13" t="str">
        <f t="shared" si="35"/>
        <v>20508</v>
      </c>
      <c r="E1111" s="13">
        <f>IF(ISNA(VLOOKUP(F1111,'2020功能科目'!A:B,2,FALSE)),"",VLOOKUP(F1111,'2020功能科目'!A:B,2,FALSE))</f>
        <v>2050803</v>
      </c>
      <c r="F1111" s="12" t="s">
        <v>381</v>
      </c>
      <c r="G1111" s="14">
        <v>11177.38</v>
      </c>
      <c r="H1111" s="14">
        <v>212800</v>
      </c>
    </row>
    <row r="1112" spans="1:8">
      <c r="A1112" s="11">
        <v>255119</v>
      </c>
      <c r="B1112" s="12" t="s">
        <v>254</v>
      </c>
      <c r="C1112" s="13" t="str">
        <f t="shared" si="34"/>
        <v>205</v>
      </c>
      <c r="D1112" s="13" t="str">
        <f t="shared" si="35"/>
        <v>20509</v>
      </c>
      <c r="E1112" s="13">
        <f>IF(ISNA(VLOOKUP(F1112,'2020功能科目'!A:B,2,FALSE)),"",VLOOKUP(F1112,'2020功能科目'!A:B,2,FALSE))</f>
        <v>2050903</v>
      </c>
      <c r="F1112" s="12" t="s">
        <v>382</v>
      </c>
      <c r="G1112" s="14">
        <v>406372.75</v>
      </c>
      <c r="H1112" s="14">
        <v>532000</v>
      </c>
    </row>
    <row r="1113" spans="1:8">
      <c r="A1113" s="11">
        <v>255119</v>
      </c>
      <c r="B1113" s="12" t="s">
        <v>254</v>
      </c>
      <c r="C1113" s="13" t="str">
        <f t="shared" si="34"/>
        <v>205</v>
      </c>
      <c r="D1113" s="13" t="str">
        <f t="shared" si="35"/>
        <v>20509</v>
      </c>
      <c r="E1113" s="13">
        <f>IF(ISNA(VLOOKUP(F1113,'2020功能科目'!A:B,2,FALSE)),"",VLOOKUP(F1113,'2020功能科目'!A:B,2,FALSE))</f>
        <v>2050904</v>
      </c>
      <c r="F1113" s="12" t="s">
        <v>383</v>
      </c>
      <c r="G1113" s="14">
        <v>1351730.2</v>
      </c>
      <c r="H1113" s="14">
        <v>1564773.2</v>
      </c>
    </row>
    <row r="1114" spans="1:8">
      <c r="A1114" s="11">
        <v>255119</v>
      </c>
      <c r="B1114" s="12" t="s">
        <v>254</v>
      </c>
      <c r="C1114" s="13" t="str">
        <f t="shared" si="34"/>
        <v>208</v>
      </c>
      <c r="D1114" s="13" t="str">
        <f t="shared" si="35"/>
        <v>20805</v>
      </c>
      <c r="E1114" s="13">
        <f>IF(ISNA(VLOOKUP(F1114,'2020功能科目'!A:B,2,FALSE)),"",VLOOKUP(F1114,'2020功能科目'!A:B,2,FALSE))</f>
        <v>2080502</v>
      </c>
      <c r="F1114" s="12" t="s">
        <v>384</v>
      </c>
      <c r="G1114" s="14">
        <v>5788159.2000000002</v>
      </c>
      <c r="H1114" s="14">
        <v>4623460</v>
      </c>
    </row>
    <row r="1115" spans="1:8">
      <c r="A1115" s="11">
        <v>255119</v>
      </c>
      <c r="B1115" s="12" t="s">
        <v>254</v>
      </c>
      <c r="C1115" s="13" t="str">
        <f t="shared" si="34"/>
        <v>208</v>
      </c>
      <c r="D1115" s="13" t="str">
        <f t="shared" si="35"/>
        <v>20805</v>
      </c>
      <c r="E1115" s="13">
        <f>IF(ISNA(VLOOKUP(F1115,'2020功能科目'!A:B,2,FALSE)),"",VLOOKUP(F1115,'2020功能科目'!A:B,2,FALSE))</f>
        <v>2080505</v>
      </c>
      <c r="F1115" s="12" t="s">
        <v>385</v>
      </c>
      <c r="G1115" s="14">
        <v>6319236.6799999997</v>
      </c>
      <c r="H1115" s="14">
        <v>6752555.5199999996</v>
      </c>
    </row>
    <row r="1116" spans="1:8">
      <c r="A1116" s="11">
        <v>255119</v>
      </c>
      <c r="B1116" s="12" t="s">
        <v>254</v>
      </c>
      <c r="C1116" s="13" t="str">
        <f t="shared" si="34"/>
        <v>208</v>
      </c>
      <c r="D1116" s="13" t="str">
        <f t="shared" si="35"/>
        <v>20805</v>
      </c>
      <c r="E1116" s="13">
        <f>IF(ISNA(VLOOKUP(F1116,'2020功能科目'!A:B,2,FALSE)),"",VLOOKUP(F1116,'2020功能科目'!A:B,2,FALSE))</f>
        <v>2080506</v>
      </c>
      <c r="F1116" s="12" t="s">
        <v>386</v>
      </c>
      <c r="G1116" s="14">
        <v>3149212.92</v>
      </c>
      <c r="H1116" s="14">
        <v>3376277.76</v>
      </c>
    </row>
    <row r="1117" spans="1:8">
      <c r="A1117" s="11">
        <v>255119</v>
      </c>
      <c r="B1117" s="12" t="s">
        <v>254</v>
      </c>
      <c r="C1117" s="13" t="str">
        <f t="shared" si="34"/>
        <v>210</v>
      </c>
      <c r="D1117" s="13" t="str">
        <f t="shared" si="35"/>
        <v>21011</v>
      </c>
      <c r="E1117" s="13">
        <f>IF(ISNA(VLOOKUP(F1117,'2020功能科目'!A:B,2,FALSE)),"",VLOOKUP(F1117,'2020功能科目'!A:B,2,FALSE))</f>
        <v>2101102</v>
      </c>
      <c r="F1117" s="12" t="s">
        <v>388</v>
      </c>
      <c r="G1117" s="14">
        <v>6641797.4800000004</v>
      </c>
      <c r="H1117" s="14">
        <v>5486451.3600000003</v>
      </c>
    </row>
    <row r="1118" spans="1:8">
      <c r="A1118" s="11">
        <v>255119</v>
      </c>
      <c r="B1118" s="12" t="s">
        <v>254</v>
      </c>
      <c r="C1118" s="13" t="str">
        <f t="shared" si="34"/>
        <v>210</v>
      </c>
      <c r="D1118" s="13" t="str">
        <f t="shared" si="35"/>
        <v>21011</v>
      </c>
      <c r="E1118" s="13">
        <f>IF(ISNA(VLOOKUP(F1118,'2020功能科目'!A:B,2,FALSE)),"",VLOOKUP(F1118,'2020功能科目'!A:B,2,FALSE))</f>
        <v>2101199</v>
      </c>
      <c r="F1118" s="12" t="s">
        <v>389</v>
      </c>
      <c r="G1118" s="14">
        <v>360000</v>
      </c>
      <c r="H1118" s="14">
        <v>360000</v>
      </c>
    </row>
    <row r="1119" spans="1:8">
      <c r="A1119" s="11">
        <v>255119</v>
      </c>
      <c r="B1119" s="12" t="s">
        <v>254</v>
      </c>
      <c r="C1119" s="13" t="str">
        <f t="shared" si="34"/>
        <v>221</v>
      </c>
      <c r="D1119" s="13" t="str">
        <f t="shared" si="35"/>
        <v>22102</v>
      </c>
      <c r="E1119" s="13">
        <f>IF(ISNA(VLOOKUP(F1119,'2020功能科目'!A:B,2,FALSE)),"",VLOOKUP(F1119,'2020功能科目'!A:B,2,FALSE))</f>
        <v>2210201</v>
      </c>
      <c r="F1119" s="12" t="s">
        <v>390</v>
      </c>
      <c r="G1119" s="14">
        <v>7497925.3200000003</v>
      </c>
      <c r="H1119" s="14">
        <v>6660416.6399999997</v>
      </c>
    </row>
    <row r="1120" spans="1:8">
      <c r="A1120" s="11">
        <v>255119</v>
      </c>
      <c r="B1120" s="12" t="s">
        <v>254</v>
      </c>
      <c r="C1120" s="13" t="str">
        <f t="shared" si="34"/>
        <v>221</v>
      </c>
      <c r="D1120" s="13" t="str">
        <f t="shared" si="35"/>
        <v>22102</v>
      </c>
      <c r="E1120" s="13">
        <f>IF(ISNA(VLOOKUP(F1120,'2020功能科目'!A:B,2,FALSE)),"",VLOOKUP(F1120,'2020功能科目'!A:B,2,FALSE))</f>
        <v>2210202</v>
      </c>
      <c r="F1120" s="12" t="s">
        <v>391</v>
      </c>
      <c r="G1120" s="14">
        <v>357140</v>
      </c>
      <c r="H1120" s="14">
        <v>356880</v>
      </c>
    </row>
    <row r="1121" spans="1:8">
      <c r="A1121" s="11">
        <v>255119</v>
      </c>
      <c r="B1121" s="12" t="s">
        <v>254</v>
      </c>
      <c r="C1121" s="13" t="str">
        <f t="shared" si="34"/>
        <v>221</v>
      </c>
      <c r="D1121" s="13" t="str">
        <f t="shared" si="35"/>
        <v>22102</v>
      </c>
      <c r="E1121" s="13">
        <f>IF(ISNA(VLOOKUP(F1121,'2020功能科目'!A:B,2,FALSE)),"",VLOOKUP(F1121,'2020功能科目'!A:B,2,FALSE))</f>
        <v>2210203</v>
      </c>
      <c r="F1121" s="12" t="s">
        <v>392</v>
      </c>
      <c r="G1121" s="14">
        <v>7714600</v>
      </c>
      <c r="H1121" s="14">
        <v>7828937.04</v>
      </c>
    </row>
    <row r="1122" spans="1:8">
      <c r="A1122" s="11">
        <v>255122</v>
      </c>
      <c r="B1122" s="12" t="s">
        <v>255</v>
      </c>
      <c r="C1122" s="13" t="str">
        <f t="shared" si="34"/>
        <v>205</v>
      </c>
      <c r="D1122" s="13" t="str">
        <f t="shared" si="35"/>
        <v>20502</v>
      </c>
      <c r="E1122" s="13">
        <f>IF(ISNA(VLOOKUP(F1122,'2020功能科目'!A:B,2,FALSE)),"",VLOOKUP(F1122,'2020功能科目'!A:B,2,FALSE))</f>
        <v>2050299</v>
      </c>
      <c r="F1122" s="12" t="s">
        <v>380</v>
      </c>
      <c r="G1122" s="14">
        <v>248465</v>
      </c>
      <c r="H1122" s="14">
        <v>3198</v>
      </c>
    </row>
    <row r="1123" spans="1:8">
      <c r="A1123" s="11">
        <v>255122</v>
      </c>
      <c r="B1123" s="12" t="s">
        <v>255</v>
      </c>
      <c r="C1123" s="13" t="str">
        <f t="shared" si="34"/>
        <v>205</v>
      </c>
      <c r="D1123" s="13" t="str">
        <f t="shared" si="35"/>
        <v>20503</v>
      </c>
      <c r="E1123" s="13">
        <f>IF(ISNA(VLOOKUP(F1123,'2020功能科目'!A:B,2,FALSE)),"",VLOOKUP(F1123,'2020功能科目'!A:B,2,FALSE))</f>
        <v>2050302</v>
      </c>
      <c r="F1123" s="12" t="s">
        <v>394</v>
      </c>
      <c r="G1123" s="14">
        <v>26230494.170000002</v>
      </c>
      <c r="H1123" s="14">
        <v>23925940.23</v>
      </c>
    </row>
    <row r="1124" spans="1:8">
      <c r="A1124" s="11">
        <v>255122</v>
      </c>
      <c r="B1124" s="12" t="s">
        <v>255</v>
      </c>
      <c r="C1124" s="13" t="str">
        <f t="shared" si="34"/>
        <v>205</v>
      </c>
      <c r="D1124" s="13" t="str">
        <f t="shared" si="35"/>
        <v>20503</v>
      </c>
      <c r="E1124" s="13">
        <f>IF(ISNA(VLOOKUP(F1124,'2020功能科目'!A:B,2,FALSE)),"",VLOOKUP(F1124,'2020功能科目'!A:B,2,FALSE))</f>
        <v>2050399</v>
      </c>
      <c r="F1124" s="12" t="s">
        <v>395</v>
      </c>
      <c r="G1124" s="14">
        <v>32853.43</v>
      </c>
      <c r="H1124" s="14">
        <v>32853.43</v>
      </c>
    </row>
    <row r="1125" spans="1:8">
      <c r="A1125" s="11">
        <v>255122</v>
      </c>
      <c r="B1125" s="12" t="s">
        <v>255</v>
      </c>
      <c r="C1125" s="13" t="str">
        <f t="shared" si="34"/>
        <v>205</v>
      </c>
      <c r="D1125" s="13" t="str">
        <f t="shared" si="35"/>
        <v>20508</v>
      </c>
      <c r="E1125" s="13">
        <f>IF(ISNA(VLOOKUP(F1125,'2020功能科目'!A:B,2,FALSE)),"",VLOOKUP(F1125,'2020功能科目'!A:B,2,FALSE))</f>
        <v>2050803</v>
      </c>
      <c r="F1125" s="12" t="s">
        <v>381</v>
      </c>
      <c r="G1125" s="14">
        <v>28793.200000000001</v>
      </c>
      <c r="H1125" s="14">
        <v>71200</v>
      </c>
    </row>
    <row r="1126" spans="1:8">
      <c r="A1126" s="11">
        <v>255122</v>
      </c>
      <c r="B1126" s="12" t="s">
        <v>255</v>
      </c>
      <c r="C1126" s="13" t="str">
        <f t="shared" si="34"/>
        <v>205</v>
      </c>
      <c r="D1126" s="13" t="str">
        <f t="shared" si="35"/>
        <v>20509</v>
      </c>
      <c r="E1126" s="13">
        <f>IF(ISNA(VLOOKUP(F1126,'2020功能科目'!A:B,2,FALSE)),"",VLOOKUP(F1126,'2020功能科目'!A:B,2,FALSE))</f>
        <v>2050905</v>
      </c>
      <c r="F1126" s="12" t="s">
        <v>396</v>
      </c>
      <c r="G1126" s="14">
        <v>1297704.74</v>
      </c>
      <c r="H1126" s="14">
        <v>1442460</v>
      </c>
    </row>
    <row r="1127" spans="1:8">
      <c r="A1127" s="11">
        <v>255122</v>
      </c>
      <c r="B1127" s="12" t="s">
        <v>255</v>
      </c>
      <c r="C1127" s="13" t="str">
        <f t="shared" si="34"/>
        <v>208</v>
      </c>
      <c r="D1127" s="13" t="str">
        <f t="shared" si="35"/>
        <v>20805</v>
      </c>
      <c r="E1127" s="13">
        <f>IF(ISNA(VLOOKUP(F1127,'2020功能科目'!A:B,2,FALSE)),"",VLOOKUP(F1127,'2020功能科目'!A:B,2,FALSE))</f>
        <v>2080502</v>
      </c>
      <c r="F1127" s="12" t="s">
        <v>384</v>
      </c>
      <c r="G1127" s="14">
        <v>5282868.95</v>
      </c>
      <c r="H1127" s="14">
        <v>4245351</v>
      </c>
    </row>
    <row r="1128" spans="1:8">
      <c r="A1128" s="11">
        <v>255122</v>
      </c>
      <c r="B1128" s="12" t="s">
        <v>255</v>
      </c>
      <c r="C1128" s="13" t="str">
        <f t="shared" si="34"/>
        <v>208</v>
      </c>
      <c r="D1128" s="13" t="str">
        <f t="shared" si="35"/>
        <v>20805</v>
      </c>
      <c r="E1128" s="13">
        <f>IF(ISNA(VLOOKUP(F1128,'2020功能科目'!A:B,2,FALSE)),"",VLOOKUP(F1128,'2020功能科目'!A:B,2,FALSE))</f>
        <v>2080505</v>
      </c>
      <c r="F1128" s="12" t="s">
        <v>385</v>
      </c>
      <c r="G1128" s="14">
        <v>2309170.7200000002</v>
      </c>
      <c r="H1128" s="14">
        <v>2309170.7200000002</v>
      </c>
    </row>
    <row r="1129" spans="1:8">
      <c r="A1129" s="11">
        <v>255122</v>
      </c>
      <c r="B1129" s="12" t="s">
        <v>255</v>
      </c>
      <c r="C1129" s="13" t="str">
        <f t="shared" si="34"/>
        <v>208</v>
      </c>
      <c r="D1129" s="13" t="str">
        <f t="shared" si="35"/>
        <v>20805</v>
      </c>
      <c r="E1129" s="13">
        <f>IF(ISNA(VLOOKUP(F1129,'2020功能科目'!A:B,2,FALSE)),"",VLOOKUP(F1129,'2020功能科目'!A:B,2,FALSE))</f>
        <v>2080506</v>
      </c>
      <c r="F1129" s="12" t="s">
        <v>386</v>
      </c>
      <c r="G1129" s="14">
        <v>1154585.3600000001</v>
      </c>
      <c r="H1129" s="14">
        <v>1154585.3600000001</v>
      </c>
    </row>
    <row r="1130" spans="1:8">
      <c r="A1130" s="11">
        <v>255122</v>
      </c>
      <c r="B1130" s="12" t="s">
        <v>255</v>
      </c>
      <c r="C1130" s="13" t="str">
        <f t="shared" si="34"/>
        <v>210</v>
      </c>
      <c r="D1130" s="13" t="str">
        <f t="shared" si="35"/>
        <v>21011</v>
      </c>
      <c r="E1130" s="13">
        <f>IF(ISNA(VLOOKUP(F1130,'2020功能科目'!A:B,2,FALSE)),"",VLOOKUP(F1130,'2020功能科目'!A:B,2,FALSE))</f>
        <v>2101102</v>
      </c>
      <c r="F1130" s="12" t="s">
        <v>388</v>
      </c>
      <c r="G1130" s="14">
        <v>1876201.21</v>
      </c>
      <c r="H1130" s="14">
        <v>1876201.21</v>
      </c>
    </row>
    <row r="1131" spans="1:8">
      <c r="A1131" s="11">
        <v>255122</v>
      </c>
      <c r="B1131" s="12" t="s">
        <v>255</v>
      </c>
      <c r="C1131" s="13" t="str">
        <f t="shared" si="34"/>
        <v>210</v>
      </c>
      <c r="D1131" s="13" t="str">
        <f t="shared" si="35"/>
        <v>21011</v>
      </c>
      <c r="E1131" s="13">
        <f>IF(ISNA(VLOOKUP(F1131,'2020功能科目'!A:B,2,FALSE)),"",VLOOKUP(F1131,'2020功能科目'!A:B,2,FALSE))</f>
        <v>2101199</v>
      </c>
      <c r="F1131" s="12" t="s">
        <v>389</v>
      </c>
      <c r="G1131" s="14">
        <v>270000</v>
      </c>
      <c r="H1131" s="14">
        <v>270000</v>
      </c>
    </row>
    <row r="1132" spans="1:8">
      <c r="A1132" s="11">
        <v>255122</v>
      </c>
      <c r="B1132" s="12" t="s">
        <v>255</v>
      </c>
      <c r="C1132" s="13" t="str">
        <f t="shared" si="34"/>
        <v>213</v>
      </c>
      <c r="D1132" s="13" t="str">
        <f t="shared" si="35"/>
        <v>21305</v>
      </c>
      <c r="E1132" s="13">
        <f>IF(ISNA(VLOOKUP(F1132,'2020功能科目'!A:B,2,FALSE)),"",VLOOKUP(F1132,'2020功能科目'!A:B,2,FALSE))</f>
        <v>2130506</v>
      </c>
      <c r="F1132" s="12" t="s">
        <v>403</v>
      </c>
      <c r="G1132" s="14">
        <v>75000</v>
      </c>
      <c r="H1132" s="14">
        <v>0</v>
      </c>
    </row>
    <row r="1133" spans="1:8">
      <c r="A1133" s="11">
        <v>255122</v>
      </c>
      <c r="B1133" s="12" t="s">
        <v>255</v>
      </c>
      <c r="C1133" s="13" t="str">
        <f t="shared" si="34"/>
        <v>221</v>
      </c>
      <c r="D1133" s="13" t="str">
        <f t="shared" si="35"/>
        <v>22102</v>
      </c>
      <c r="E1133" s="13">
        <f>IF(ISNA(VLOOKUP(F1133,'2020功能科目'!A:B,2,FALSE)),"",VLOOKUP(F1133,'2020功能科目'!A:B,2,FALSE))</f>
        <v>2210201</v>
      </c>
      <c r="F1133" s="12" t="s">
        <v>390</v>
      </c>
      <c r="G1133" s="14">
        <v>2265878.04</v>
      </c>
      <c r="H1133" s="14">
        <v>2265878.04</v>
      </c>
    </row>
    <row r="1134" spans="1:8">
      <c r="A1134" s="11">
        <v>255122</v>
      </c>
      <c r="B1134" s="12" t="s">
        <v>255</v>
      </c>
      <c r="C1134" s="13" t="str">
        <f t="shared" si="34"/>
        <v>221</v>
      </c>
      <c r="D1134" s="13" t="str">
        <f t="shared" si="35"/>
        <v>22102</v>
      </c>
      <c r="E1134" s="13">
        <f>IF(ISNA(VLOOKUP(F1134,'2020功能科目'!A:B,2,FALSE)),"",VLOOKUP(F1134,'2020功能科目'!A:B,2,FALSE))</f>
        <v>2210202</v>
      </c>
      <c r="F1134" s="12" t="s">
        <v>391</v>
      </c>
      <c r="G1134" s="14">
        <v>412270</v>
      </c>
      <c r="H1134" s="14">
        <v>417960</v>
      </c>
    </row>
    <row r="1135" spans="1:8">
      <c r="A1135" s="11">
        <v>255122</v>
      </c>
      <c r="B1135" s="12" t="s">
        <v>255</v>
      </c>
      <c r="C1135" s="13" t="str">
        <f t="shared" si="34"/>
        <v>221</v>
      </c>
      <c r="D1135" s="13" t="str">
        <f t="shared" si="35"/>
        <v>22102</v>
      </c>
      <c r="E1135" s="13">
        <f>IF(ISNA(VLOOKUP(F1135,'2020功能科目'!A:B,2,FALSE)),"",VLOOKUP(F1135,'2020功能科目'!A:B,2,FALSE))</f>
        <v>2210203</v>
      </c>
      <c r="F1135" s="12" t="s">
        <v>392</v>
      </c>
      <c r="G1135" s="14">
        <v>1853425</v>
      </c>
      <c r="H1135" s="14">
        <v>2130804</v>
      </c>
    </row>
    <row r="1136" spans="1:8">
      <c r="A1136" s="11">
        <v>255124</v>
      </c>
      <c r="B1136" s="12" t="s">
        <v>256</v>
      </c>
      <c r="C1136" s="13" t="str">
        <f t="shared" si="34"/>
        <v>205</v>
      </c>
      <c r="D1136" s="13" t="str">
        <f t="shared" si="35"/>
        <v>20502</v>
      </c>
      <c r="E1136" s="13">
        <f>IF(ISNA(VLOOKUP(F1136,'2020功能科目'!A:B,2,FALSE)),"",VLOOKUP(F1136,'2020功能科目'!A:B,2,FALSE))</f>
        <v>2050204</v>
      </c>
      <c r="F1136" s="12" t="s">
        <v>379</v>
      </c>
      <c r="G1136" s="14">
        <v>17533616.25</v>
      </c>
      <c r="H1136" s="14">
        <v>15867683.640000001</v>
      </c>
    </row>
    <row r="1137" spans="1:8">
      <c r="A1137" s="11">
        <v>255124</v>
      </c>
      <c r="B1137" s="12" t="s">
        <v>256</v>
      </c>
      <c r="C1137" s="13" t="str">
        <f t="shared" si="34"/>
        <v>205</v>
      </c>
      <c r="D1137" s="13" t="str">
        <f t="shared" si="35"/>
        <v>20508</v>
      </c>
      <c r="E1137" s="13">
        <f>IF(ISNA(VLOOKUP(F1137,'2020功能科目'!A:B,2,FALSE)),"",VLOOKUP(F1137,'2020功能科目'!A:B,2,FALSE))</f>
        <v>2050803</v>
      </c>
      <c r="F1137" s="12" t="s">
        <v>381</v>
      </c>
      <c r="G1137" s="14">
        <v>0</v>
      </c>
      <c r="H1137" s="14">
        <v>34400</v>
      </c>
    </row>
    <row r="1138" spans="1:8">
      <c r="A1138" s="11">
        <v>255124</v>
      </c>
      <c r="B1138" s="12" t="s">
        <v>256</v>
      </c>
      <c r="C1138" s="13" t="str">
        <f t="shared" si="34"/>
        <v>208</v>
      </c>
      <c r="D1138" s="13" t="str">
        <f t="shared" si="35"/>
        <v>20805</v>
      </c>
      <c r="E1138" s="13">
        <f>IF(ISNA(VLOOKUP(F1138,'2020功能科目'!A:B,2,FALSE)),"",VLOOKUP(F1138,'2020功能科目'!A:B,2,FALSE))</f>
        <v>2080502</v>
      </c>
      <c r="F1138" s="12" t="s">
        <v>384</v>
      </c>
      <c r="G1138" s="14">
        <v>3336156</v>
      </c>
      <c r="H1138" s="14">
        <v>2572008</v>
      </c>
    </row>
    <row r="1139" spans="1:8">
      <c r="A1139" s="11">
        <v>255124</v>
      </c>
      <c r="B1139" s="12" t="s">
        <v>256</v>
      </c>
      <c r="C1139" s="13" t="str">
        <f t="shared" si="34"/>
        <v>208</v>
      </c>
      <c r="D1139" s="13" t="str">
        <f t="shared" si="35"/>
        <v>20805</v>
      </c>
      <c r="E1139" s="13">
        <f>IF(ISNA(VLOOKUP(F1139,'2020功能科目'!A:B,2,FALSE)),"",VLOOKUP(F1139,'2020功能科目'!A:B,2,FALSE))</f>
        <v>2080505</v>
      </c>
      <c r="F1139" s="12" t="s">
        <v>385</v>
      </c>
      <c r="G1139" s="14">
        <v>1005321</v>
      </c>
      <c r="H1139" s="14">
        <v>1152936.1599999999</v>
      </c>
    </row>
    <row r="1140" spans="1:8">
      <c r="A1140" s="11">
        <v>255124</v>
      </c>
      <c r="B1140" s="12" t="s">
        <v>256</v>
      </c>
      <c r="C1140" s="13" t="str">
        <f t="shared" si="34"/>
        <v>208</v>
      </c>
      <c r="D1140" s="13" t="str">
        <f t="shared" si="35"/>
        <v>20805</v>
      </c>
      <c r="E1140" s="13">
        <f>IF(ISNA(VLOOKUP(F1140,'2020功能科目'!A:B,2,FALSE)),"",VLOOKUP(F1140,'2020功能科目'!A:B,2,FALSE))</f>
        <v>2080506</v>
      </c>
      <c r="F1140" s="12" t="s">
        <v>386</v>
      </c>
      <c r="G1140" s="14">
        <v>576468.07999999996</v>
      </c>
      <c r="H1140" s="14">
        <v>576468.07999999996</v>
      </c>
    </row>
    <row r="1141" spans="1:8">
      <c r="A1141" s="11">
        <v>255124</v>
      </c>
      <c r="B1141" s="12" t="s">
        <v>256</v>
      </c>
      <c r="C1141" s="13" t="str">
        <f t="shared" si="34"/>
        <v>210</v>
      </c>
      <c r="D1141" s="13" t="str">
        <f t="shared" si="35"/>
        <v>21011</v>
      </c>
      <c r="E1141" s="13">
        <f>IF(ISNA(VLOOKUP(F1141,'2020功能科目'!A:B,2,FALSE)),"",VLOOKUP(F1141,'2020功能科目'!A:B,2,FALSE))</f>
        <v>2101102</v>
      </c>
      <c r="F1141" s="12" t="s">
        <v>388</v>
      </c>
      <c r="G1141" s="14">
        <v>765997.24</v>
      </c>
      <c r="H1141" s="14">
        <v>936760.63</v>
      </c>
    </row>
    <row r="1142" spans="1:8">
      <c r="A1142" s="11">
        <v>255124</v>
      </c>
      <c r="B1142" s="12" t="s">
        <v>256</v>
      </c>
      <c r="C1142" s="13" t="str">
        <f t="shared" si="34"/>
        <v>210</v>
      </c>
      <c r="D1142" s="13" t="str">
        <f t="shared" si="35"/>
        <v>21011</v>
      </c>
      <c r="E1142" s="13">
        <f>IF(ISNA(VLOOKUP(F1142,'2020功能科目'!A:B,2,FALSE)),"",VLOOKUP(F1142,'2020功能科目'!A:B,2,FALSE))</f>
        <v>2101199</v>
      </c>
      <c r="F1142" s="12" t="s">
        <v>389</v>
      </c>
      <c r="G1142" s="14">
        <v>260453.8</v>
      </c>
      <c r="H1142" s="14">
        <v>360000</v>
      </c>
    </row>
    <row r="1143" spans="1:8">
      <c r="A1143" s="11">
        <v>255124</v>
      </c>
      <c r="B1143" s="12" t="s">
        <v>256</v>
      </c>
      <c r="C1143" s="13" t="str">
        <f t="shared" si="34"/>
        <v>221</v>
      </c>
      <c r="D1143" s="13" t="str">
        <f t="shared" si="35"/>
        <v>22102</v>
      </c>
      <c r="E1143" s="13">
        <f>IF(ISNA(VLOOKUP(F1143,'2020功能科目'!A:B,2,FALSE)),"",VLOOKUP(F1143,'2020功能科目'!A:B,2,FALSE))</f>
        <v>2210201</v>
      </c>
      <c r="F1143" s="12" t="s">
        <v>390</v>
      </c>
      <c r="G1143" s="14">
        <v>1087438</v>
      </c>
      <c r="H1143" s="14">
        <v>1122702.1200000001</v>
      </c>
    </row>
    <row r="1144" spans="1:8">
      <c r="A1144" s="11">
        <v>255124</v>
      </c>
      <c r="B1144" s="12" t="s">
        <v>256</v>
      </c>
      <c r="C1144" s="13" t="str">
        <f t="shared" si="34"/>
        <v>221</v>
      </c>
      <c r="D1144" s="13" t="str">
        <f t="shared" si="35"/>
        <v>22102</v>
      </c>
      <c r="E1144" s="13">
        <f>IF(ISNA(VLOOKUP(F1144,'2020功能科目'!A:B,2,FALSE)),"",VLOOKUP(F1144,'2020功能科目'!A:B,2,FALSE))</f>
        <v>2210202</v>
      </c>
      <c r="F1144" s="12" t="s">
        <v>391</v>
      </c>
      <c r="G1144" s="14">
        <v>209410</v>
      </c>
      <c r="H1144" s="14">
        <v>211920</v>
      </c>
    </row>
    <row r="1145" spans="1:8">
      <c r="A1145" s="11">
        <v>255124</v>
      </c>
      <c r="B1145" s="12" t="s">
        <v>256</v>
      </c>
      <c r="C1145" s="13" t="str">
        <f t="shared" si="34"/>
        <v>221</v>
      </c>
      <c r="D1145" s="13" t="str">
        <f t="shared" si="35"/>
        <v>22102</v>
      </c>
      <c r="E1145" s="13">
        <f>IF(ISNA(VLOOKUP(F1145,'2020功能科目'!A:B,2,FALSE)),"",VLOOKUP(F1145,'2020功能科目'!A:B,2,FALSE))</f>
        <v>2210203</v>
      </c>
      <c r="F1145" s="12" t="s">
        <v>392</v>
      </c>
      <c r="G1145" s="14">
        <v>1083561</v>
      </c>
      <c r="H1145" s="14">
        <v>1086264</v>
      </c>
    </row>
    <row r="1146" spans="1:8">
      <c r="A1146" s="11">
        <v>255126</v>
      </c>
      <c r="B1146" s="12" t="s">
        <v>257</v>
      </c>
      <c r="C1146" s="13" t="str">
        <f t="shared" si="34"/>
        <v>205</v>
      </c>
      <c r="D1146" s="13" t="str">
        <f t="shared" si="35"/>
        <v>20502</v>
      </c>
      <c r="E1146" s="13">
        <f>IF(ISNA(VLOOKUP(F1146,'2020功能科目'!A:B,2,FALSE)),"",VLOOKUP(F1146,'2020功能科目'!A:B,2,FALSE))</f>
        <v>2050204</v>
      </c>
      <c r="F1146" s="12" t="s">
        <v>379</v>
      </c>
      <c r="G1146" s="14">
        <v>73447029.680000007</v>
      </c>
      <c r="H1146" s="14">
        <v>60302223.159999996</v>
      </c>
    </row>
    <row r="1147" spans="1:8">
      <c r="A1147" s="11">
        <v>255126</v>
      </c>
      <c r="B1147" s="12" t="s">
        <v>257</v>
      </c>
      <c r="C1147" s="13" t="str">
        <f t="shared" si="34"/>
        <v>205</v>
      </c>
      <c r="D1147" s="13" t="str">
        <f t="shared" si="35"/>
        <v>20502</v>
      </c>
      <c r="E1147" s="13">
        <f>IF(ISNA(VLOOKUP(F1147,'2020功能科目'!A:B,2,FALSE)),"",VLOOKUP(F1147,'2020功能科目'!A:B,2,FALSE))</f>
        <v>2050299</v>
      </c>
      <c r="F1147" s="12" t="s">
        <v>380</v>
      </c>
      <c r="G1147" s="14">
        <v>54186.61</v>
      </c>
      <c r="H1147" s="14">
        <v>0</v>
      </c>
    </row>
    <row r="1148" spans="1:8">
      <c r="A1148" s="11">
        <v>255126</v>
      </c>
      <c r="B1148" s="12" t="s">
        <v>257</v>
      </c>
      <c r="C1148" s="13" t="str">
        <f t="shared" si="34"/>
        <v>205</v>
      </c>
      <c r="D1148" s="13" t="str">
        <f t="shared" si="35"/>
        <v>20508</v>
      </c>
      <c r="E1148" s="13">
        <f>IF(ISNA(VLOOKUP(F1148,'2020功能科目'!A:B,2,FALSE)),"",VLOOKUP(F1148,'2020功能科目'!A:B,2,FALSE))</f>
        <v>2050803</v>
      </c>
      <c r="F1148" s="12" t="s">
        <v>381</v>
      </c>
      <c r="G1148" s="14">
        <v>91200</v>
      </c>
      <c r="H1148" s="14">
        <v>182400</v>
      </c>
    </row>
    <row r="1149" spans="1:8">
      <c r="A1149" s="11">
        <v>255126</v>
      </c>
      <c r="B1149" s="12" t="s">
        <v>257</v>
      </c>
      <c r="C1149" s="13" t="str">
        <f t="shared" si="34"/>
        <v>205</v>
      </c>
      <c r="D1149" s="13" t="str">
        <f t="shared" si="35"/>
        <v>20509</v>
      </c>
      <c r="E1149" s="13">
        <f>IF(ISNA(VLOOKUP(F1149,'2020功能科目'!A:B,2,FALSE)),"",VLOOKUP(F1149,'2020功能科目'!A:B,2,FALSE))</f>
        <v>2050903</v>
      </c>
      <c r="F1149" s="12" t="s">
        <v>382</v>
      </c>
      <c r="G1149" s="14">
        <v>1579668.09</v>
      </c>
      <c r="H1149" s="14">
        <v>2523500</v>
      </c>
    </row>
    <row r="1150" spans="1:8">
      <c r="A1150" s="11">
        <v>255126</v>
      </c>
      <c r="B1150" s="12" t="s">
        <v>257</v>
      </c>
      <c r="C1150" s="13" t="str">
        <f t="shared" si="34"/>
        <v>205</v>
      </c>
      <c r="D1150" s="13" t="str">
        <f t="shared" si="35"/>
        <v>20509</v>
      </c>
      <c r="E1150" s="13">
        <f>IF(ISNA(VLOOKUP(F1150,'2020功能科目'!A:B,2,FALSE)),"",VLOOKUP(F1150,'2020功能科目'!A:B,2,FALSE))</f>
        <v>2050904</v>
      </c>
      <c r="F1150" s="12" t="s">
        <v>383</v>
      </c>
      <c r="G1150" s="14">
        <v>1185800</v>
      </c>
      <c r="H1150" s="14">
        <v>1185800</v>
      </c>
    </row>
    <row r="1151" spans="1:8">
      <c r="A1151" s="11">
        <v>255126</v>
      </c>
      <c r="B1151" s="12" t="s">
        <v>257</v>
      </c>
      <c r="C1151" s="13" t="str">
        <f t="shared" si="34"/>
        <v>208</v>
      </c>
      <c r="D1151" s="13" t="str">
        <f t="shared" si="35"/>
        <v>20805</v>
      </c>
      <c r="E1151" s="13">
        <f>IF(ISNA(VLOOKUP(F1151,'2020功能科目'!A:B,2,FALSE)),"",VLOOKUP(F1151,'2020功能科目'!A:B,2,FALSE))</f>
        <v>2080502</v>
      </c>
      <c r="F1151" s="12" t="s">
        <v>384</v>
      </c>
      <c r="G1151" s="14">
        <v>6052608.7999999998</v>
      </c>
      <c r="H1151" s="14">
        <v>4837186</v>
      </c>
    </row>
    <row r="1152" spans="1:8">
      <c r="A1152" s="11">
        <v>255126</v>
      </c>
      <c r="B1152" s="12" t="s">
        <v>257</v>
      </c>
      <c r="C1152" s="13" t="str">
        <f t="shared" si="34"/>
        <v>208</v>
      </c>
      <c r="D1152" s="13" t="str">
        <f t="shared" si="35"/>
        <v>20805</v>
      </c>
      <c r="E1152" s="13">
        <f>IF(ISNA(VLOOKUP(F1152,'2020功能科目'!A:B,2,FALSE)),"",VLOOKUP(F1152,'2020功能科目'!A:B,2,FALSE))</f>
        <v>2080505</v>
      </c>
      <c r="F1152" s="12" t="s">
        <v>385</v>
      </c>
      <c r="G1152" s="14">
        <v>5586978.0800000001</v>
      </c>
      <c r="H1152" s="14">
        <v>5304632.8</v>
      </c>
    </row>
    <row r="1153" spans="1:8">
      <c r="A1153" s="11">
        <v>255126</v>
      </c>
      <c r="B1153" s="12" t="s">
        <v>257</v>
      </c>
      <c r="C1153" s="13" t="str">
        <f t="shared" si="34"/>
        <v>208</v>
      </c>
      <c r="D1153" s="13" t="str">
        <f t="shared" si="35"/>
        <v>20805</v>
      </c>
      <c r="E1153" s="13">
        <f>IF(ISNA(VLOOKUP(F1153,'2020功能科目'!A:B,2,FALSE)),"",VLOOKUP(F1153,'2020功能科目'!A:B,2,FALSE))</f>
        <v>2080506</v>
      </c>
      <c r="F1153" s="12" t="s">
        <v>386</v>
      </c>
      <c r="G1153" s="14">
        <v>2793474.48</v>
      </c>
      <c r="H1153" s="14">
        <v>2652316.4</v>
      </c>
    </row>
    <row r="1154" spans="1:8">
      <c r="A1154" s="11">
        <v>255126</v>
      </c>
      <c r="B1154" s="12" t="s">
        <v>257</v>
      </c>
      <c r="C1154" s="13" t="str">
        <f t="shared" si="34"/>
        <v>210</v>
      </c>
      <c r="D1154" s="13" t="str">
        <f t="shared" si="35"/>
        <v>21011</v>
      </c>
      <c r="E1154" s="13">
        <f>IF(ISNA(VLOOKUP(F1154,'2020功能科目'!A:B,2,FALSE)),"",VLOOKUP(F1154,'2020功能科目'!A:B,2,FALSE))</f>
        <v>2101102</v>
      </c>
      <c r="F1154" s="12" t="s">
        <v>388</v>
      </c>
      <c r="G1154" s="14">
        <v>4014320.79</v>
      </c>
      <c r="H1154" s="14">
        <v>4310014.1500000004</v>
      </c>
    </row>
    <row r="1155" spans="1:8">
      <c r="A1155" s="11">
        <v>255126</v>
      </c>
      <c r="B1155" s="12" t="s">
        <v>257</v>
      </c>
      <c r="C1155" s="13" t="str">
        <f t="shared" ref="C1155:C1218" si="36">LEFT(D1155,3)</f>
        <v>210</v>
      </c>
      <c r="D1155" s="13" t="str">
        <f t="shared" ref="D1155:D1218" si="37">LEFT(E1155,5)</f>
        <v>21011</v>
      </c>
      <c r="E1155" s="13">
        <f>IF(ISNA(VLOOKUP(F1155,'2020功能科目'!A:B,2,FALSE)),"",VLOOKUP(F1155,'2020功能科目'!A:B,2,FALSE))</f>
        <v>2101199</v>
      </c>
      <c r="F1155" s="12" t="s">
        <v>389</v>
      </c>
      <c r="G1155" s="14">
        <v>270000</v>
      </c>
      <c r="H1155" s="14">
        <v>450000</v>
      </c>
    </row>
    <row r="1156" spans="1:8">
      <c r="A1156" s="11">
        <v>255126</v>
      </c>
      <c r="B1156" s="12" t="s">
        <v>257</v>
      </c>
      <c r="C1156" s="13" t="str">
        <f t="shared" si="36"/>
        <v>221</v>
      </c>
      <c r="D1156" s="13" t="str">
        <f t="shared" si="37"/>
        <v>22102</v>
      </c>
      <c r="E1156" s="13">
        <f>IF(ISNA(VLOOKUP(F1156,'2020功能科目'!A:B,2,FALSE)),"",VLOOKUP(F1156,'2020功能科目'!A:B,2,FALSE))</f>
        <v>2210201</v>
      </c>
      <c r="F1156" s="12" t="s">
        <v>390</v>
      </c>
      <c r="G1156" s="14">
        <v>6464007</v>
      </c>
      <c r="H1156" s="14">
        <v>5346474.5999999996</v>
      </c>
    </row>
    <row r="1157" spans="1:8">
      <c r="A1157" s="11">
        <v>255126</v>
      </c>
      <c r="B1157" s="12" t="s">
        <v>257</v>
      </c>
      <c r="C1157" s="13" t="str">
        <f t="shared" si="36"/>
        <v>221</v>
      </c>
      <c r="D1157" s="13" t="str">
        <f t="shared" si="37"/>
        <v>22102</v>
      </c>
      <c r="E1157" s="13">
        <f>IF(ISNA(VLOOKUP(F1157,'2020功能科目'!A:B,2,FALSE)),"",VLOOKUP(F1157,'2020功能科目'!A:B,2,FALSE))</f>
        <v>2210202</v>
      </c>
      <c r="F1157" s="12" t="s">
        <v>391</v>
      </c>
      <c r="G1157" s="14">
        <v>512840</v>
      </c>
      <c r="H1157" s="14">
        <v>536880</v>
      </c>
    </row>
    <row r="1158" spans="1:8">
      <c r="A1158" s="11">
        <v>255126</v>
      </c>
      <c r="B1158" s="12" t="s">
        <v>257</v>
      </c>
      <c r="C1158" s="13" t="str">
        <f t="shared" si="36"/>
        <v>221</v>
      </c>
      <c r="D1158" s="13" t="str">
        <f t="shared" si="37"/>
        <v>22102</v>
      </c>
      <c r="E1158" s="13">
        <f>IF(ISNA(VLOOKUP(F1158,'2020功能科目'!A:B,2,FALSE)),"",VLOOKUP(F1158,'2020功能科目'!A:B,2,FALSE))</f>
        <v>2210203</v>
      </c>
      <c r="F1158" s="12" t="s">
        <v>392</v>
      </c>
      <c r="G1158" s="14">
        <v>6124089</v>
      </c>
      <c r="H1158" s="14">
        <v>6120684</v>
      </c>
    </row>
    <row r="1159" spans="1:8">
      <c r="A1159" s="11">
        <v>255127</v>
      </c>
      <c r="B1159" s="12" t="s">
        <v>258</v>
      </c>
      <c r="C1159" s="13" t="str">
        <f t="shared" si="36"/>
        <v>205</v>
      </c>
      <c r="D1159" s="13" t="str">
        <f t="shared" si="37"/>
        <v>20502</v>
      </c>
      <c r="E1159" s="13">
        <f>IF(ISNA(VLOOKUP(F1159,'2020功能科目'!A:B,2,FALSE)),"",VLOOKUP(F1159,'2020功能科目'!A:B,2,FALSE))</f>
        <v>2050204</v>
      </c>
      <c r="F1159" s="12" t="s">
        <v>379</v>
      </c>
      <c r="G1159" s="14">
        <v>40890430.880000003</v>
      </c>
      <c r="H1159" s="14">
        <v>39459343.689999998</v>
      </c>
    </row>
    <row r="1160" spans="1:8">
      <c r="A1160" s="11">
        <v>255127</v>
      </c>
      <c r="B1160" s="12" t="s">
        <v>258</v>
      </c>
      <c r="C1160" s="13" t="str">
        <f t="shared" si="36"/>
        <v>205</v>
      </c>
      <c r="D1160" s="13" t="str">
        <f t="shared" si="37"/>
        <v>20502</v>
      </c>
      <c r="E1160" s="13">
        <f>IF(ISNA(VLOOKUP(F1160,'2020功能科目'!A:B,2,FALSE)),"",VLOOKUP(F1160,'2020功能科目'!A:B,2,FALSE))</f>
        <v>2050299</v>
      </c>
      <c r="F1160" s="12" t="s">
        <v>380</v>
      </c>
      <c r="G1160" s="14">
        <v>60154.239999999998</v>
      </c>
      <c r="H1160" s="14">
        <v>0</v>
      </c>
    </row>
    <row r="1161" spans="1:8">
      <c r="A1161" s="11">
        <v>255127</v>
      </c>
      <c r="B1161" s="12" t="s">
        <v>258</v>
      </c>
      <c r="C1161" s="13" t="str">
        <f t="shared" si="36"/>
        <v>205</v>
      </c>
      <c r="D1161" s="13" t="str">
        <f t="shared" si="37"/>
        <v>20508</v>
      </c>
      <c r="E1161" s="13">
        <f>IF(ISNA(VLOOKUP(F1161,'2020功能科目'!A:B,2,FALSE)),"",VLOOKUP(F1161,'2020功能科目'!A:B,2,FALSE))</f>
        <v>2050803</v>
      </c>
      <c r="F1161" s="12" t="s">
        <v>381</v>
      </c>
      <c r="G1161" s="14">
        <v>50478</v>
      </c>
      <c r="H1161" s="14">
        <v>109600</v>
      </c>
    </row>
    <row r="1162" spans="1:8">
      <c r="A1162" s="11">
        <v>255127</v>
      </c>
      <c r="B1162" s="12" t="s">
        <v>258</v>
      </c>
      <c r="C1162" s="13" t="str">
        <f t="shared" si="36"/>
        <v>205</v>
      </c>
      <c r="D1162" s="13" t="str">
        <f t="shared" si="37"/>
        <v>20509</v>
      </c>
      <c r="E1162" s="13">
        <f>IF(ISNA(VLOOKUP(F1162,'2020功能科目'!A:B,2,FALSE)),"",VLOOKUP(F1162,'2020功能科目'!A:B,2,FALSE))</f>
        <v>2050904</v>
      </c>
      <c r="F1162" s="12" t="s">
        <v>383</v>
      </c>
      <c r="G1162" s="14">
        <v>377934.6</v>
      </c>
      <c r="H1162" s="14">
        <v>1218000</v>
      </c>
    </row>
    <row r="1163" spans="1:8">
      <c r="A1163" s="11">
        <v>255127</v>
      </c>
      <c r="B1163" s="12" t="s">
        <v>258</v>
      </c>
      <c r="C1163" s="13" t="str">
        <f t="shared" si="36"/>
        <v>208</v>
      </c>
      <c r="D1163" s="13" t="str">
        <f t="shared" si="37"/>
        <v>20805</v>
      </c>
      <c r="E1163" s="13">
        <f>IF(ISNA(VLOOKUP(F1163,'2020功能科目'!A:B,2,FALSE)),"",VLOOKUP(F1163,'2020功能科目'!A:B,2,FALSE))</f>
        <v>2080502</v>
      </c>
      <c r="F1163" s="12" t="s">
        <v>384</v>
      </c>
      <c r="G1163" s="14">
        <v>2952869.8</v>
      </c>
      <c r="H1163" s="14">
        <v>2032065</v>
      </c>
    </row>
    <row r="1164" spans="1:8">
      <c r="A1164" s="11">
        <v>255127</v>
      </c>
      <c r="B1164" s="12" t="s">
        <v>258</v>
      </c>
      <c r="C1164" s="13" t="str">
        <f t="shared" si="36"/>
        <v>208</v>
      </c>
      <c r="D1164" s="13" t="str">
        <f t="shared" si="37"/>
        <v>20805</v>
      </c>
      <c r="E1164" s="13">
        <f>IF(ISNA(VLOOKUP(F1164,'2020功能科目'!A:B,2,FALSE)),"",VLOOKUP(F1164,'2020功能科目'!A:B,2,FALSE))</f>
        <v>2080505</v>
      </c>
      <c r="F1164" s="12" t="s">
        <v>385</v>
      </c>
      <c r="G1164" s="14">
        <v>3180124.76</v>
      </c>
      <c r="H1164" s="14">
        <v>3984775.04</v>
      </c>
    </row>
    <row r="1165" spans="1:8">
      <c r="A1165" s="11">
        <v>255127</v>
      </c>
      <c r="B1165" s="12" t="s">
        <v>258</v>
      </c>
      <c r="C1165" s="13" t="str">
        <f t="shared" si="36"/>
        <v>208</v>
      </c>
      <c r="D1165" s="13" t="str">
        <f t="shared" si="37"/>
        <v>20805</v>
      </c>
      <c r="E1165" s="13">
        <f>IF(ISNA(VLOOKUP(F1165,'2020功能科目'!A:B,2,FALSE)),"",VLOOKUP(F1165,'2020功能科目'!A:B,2,FALSE))</f>
        <v>2080506</v>
      </c>
      <c r="F1165" s="12" t="s">
        <v>386</v>
      </c>
      <c r="G1165" s="14">
        <v>1592186.24</v>
      </c>
      <c r="H1165" s="14">
        <v>1992387.52</v>
      </c>
    </row>
    <row r="1166" spans="1:8">
      <c r="A1166" s="11">
        <v>255127</v>
      </c>
      <c r="B1166" s="12" t="s">
        <v>258</v>
      </c>
      <c r="C1166" s="13" t="str">
        <f t="shared" si="36"/>
        <v>210</v>
      </c>
      <c r="D1166" s="13" t="str">
        <f t="shared" si="37"/>
        <v>21011</v>
      </c>
      <c r="E1166" s="13">
        <f>IF(ISNA(VLOOKUP(F1166,'2020功能科目'!A:B,2,FALSE)),"",VLOOKUP(F1166,'2020功能科目'!A:B,2,FALSE))</f>
        <v>2101102</v>
      </c>
      <c r="F1166" s="12" t="s">
        <v>388</v>
      </c>
      <c r="G1166" s="14">
        <v>3091385.65</v>
      </c>
      <c r="H1166" s="14">
        <v>3237629.72</v>
      </c>
    </row>
    <row r="1167" spans="1:8">
      <c r="A1167" s="11">
        <v>255127</v>
      </c>
      <c r="B1167" s="12" t="s">
        <v>258</v>
      </c>
      <c r="C1167" s="13" t="str">
        <f t="shared" si="36"/>
        <v>210</v>
      </c>
      <c r="D1167" s="13" t="str">
        <f t="shared" si="37"/>
        <v>21011</v>
      </c>
      <c r="E1167" s="13">
        <f>IF(ISNA(VLOOKUP(F1167,'2020功能科目'!A:B,2,FALSE)),"",VLOOKUP(F1167,'2020功能科目'!A:B,2,FALSE))</f>
        <v>2101199</v>
      </c>
      <c r="F1167" s="12" t="s">
        <v>389</v>
      </c>
      <c r="G1167" s="14">
        <v>180000</v>
      </c>
      <c r="H1167" s="14">
        <v>180000</v>
      </c>
    </row>
    <row r="1168" spans="1:8">
      <c r="A1168" s="11">
        <v>255127</v>
      </c>
      <c r="B1168" s="12" t="s">
        <v>258</v>
      </c>
      <c r="C1168" s="13" t="str">
        <f t="shared" si="36"/>
        <v>221</v>
      </c>
      <c r="D1168" s="13" t="str">
        <f t="shared" si="37"/>
        <v>22102</v>
      </c>
      <c r="E1168" s="13">
        <f>IF(ISNA(VLOOKUP(F1168,'2020功能科目'!A:B,2,FALSE)),"",VLOOKUP(F1168,'2020功能科目'!A:B,2,FALSE))</f>
        <v>2210201</v>
      </c>
      <c r="F1168" s="12" t="s">
        <v>390</v>
      </c>
      <c r="G1168" s="14">
        <v>3492178.43</v>
      </c>
      <c r="H1168" s="14">
        <v>3810581.28</v>
      </c>
    </row>
    <row r="1169" spans="1:8">
      <c r="A1169" s="11">
        <v>255127</v>
      </c>
      <c r="B1169" s="12" t="s">
        <v>258</v>
      </c>
      <c r="C1169" s="13" t="str">
        <f t="shared" si="36"/>
        <v>221</v>
      </c>
      <c r="D1169" s="13" t="str">
        <f t="shared" si="37"/>
        <v>22102</v>
      </c>
      <c r="E1169" s="13">
        <f>IF(ISNA(VLOOKUP(F1169,'2020功能科目'!A:B,2,FALSE)),"",VLOOKUP(F1169,'2020功能科目'!A:B,2,FALSE))</f>
        <v>2210202</v>
      </c>
      <c r="F1169" s="12" t="s">
        <v>391</v>
      </c>
      <c r="G1169" s="14">
        <v>275720</v>
      </c>
      <c r="H1169" s="14">
        <v>280080</v>
      </c>
    </row>
    <row r="1170" spans="1:8">
      <c r="A1170" s="11">
        <v>255127</v>
      </c>
      <c r="B1170" s="12" t="s">
        <v>258</v>
      </c>
      <c r="C1170" s="13" t="str">
        <f t="shared" si="36"/>
        <v>221</v>
      </c>
      <c r="D1170" s="13" t="str">
        <f t="shared" si="37"/>
        <v>22102</v>
      </c>
      <c r="E1170" s="13">
        <f>IF(ISNA(VLOOKUP(F1170,'2020功能科目'!A:B,2,FALSE)),"",VLOOKUP(F1170,'2020功能科目'!A:B,2,FALSE))</f>
        <v>2210203</v>
      </c>
      <c r="F1170" s="12" t="s">
        <v>392</v>
      </c>
      <c r="G1170" s="14">
        <v>3848032</v>
      </c>
      <c r="H1170" s="14">
        <v>3833172</v>
      </c>
    </row>
    <row r="1171" spans="1:8">
      <c r="A1171" s="11">
        <v>255129</v>
      </c>
      <c r="B1171" s="12" t="s">
        <v>259</v>
      </c>
      <c r="C1171" s="13" t="str">
        <f t="shared" si="36"/>
        <v>205</v>
      </c>
      <c r="D1171" s="13" t="str">
        <f t="shared" si="37"/>
        <v>20502</v>
      </c>
      <c r="E1171" s="13">
        <f>IF(ISNA(VLOOKUP(F1171,'2020功能科目'!A:B,2,FALSE)),"",VLOOKUP(F1171,'2020功能科目'!A:B,2,FALSE))</f>
        <v>2050204</v>
      </c>
      <c r="F1171" s="12" t="s">
        <v>379</v>
      </c>
      <c r="G1171" s="14">
        <v>176027927.72</v>
      </c>
      <c r="H1171" s="14">
        <v>146426619.83000001</v>
      </c>
    </row>
    <row r="1172" spans="1:8">
      <c r="A1172" s="11">
        <v>255129</v>
      </c>
      <c r="B1172" s="12" t="s">
        <v>259</v>
      </c>
      <c r="C1172" s="13" t="str">
        <f t="shared" si="36"/>
        <v>205</v>
      </c>
      <c r="D1172" s="13" t="str">
        <f t="shared" si="37"/>
        <v>20502</v>
      </c>
      <c r="E1172" s="13">
        <f>IF(ISNA(VLOOKUP(F1172,'2020功能科目'!A:B,2,FALSE)),"",VLOOKUP(F1172,'2020功能科目'!A:B,2,FALSE))</f>
        <v>2050299</v>
      </c>
      <c r="F1172" s="12" t="s">
        <v>380</v>
      </c>
      <c r="G1172" s="14">
        <v>19211.64</v>
      </c>
      <c r="H1172" s="14">
        <v>0</v>
      </c>
    </row>
    <row r="1173" spans="1:8">
      <c r="A1173" s="11">
        <v>255129</v>
      </c>
      <c r="B1173" s="12" t="s">
        <v>259</v>
      </c>
      <c r="C1173" s="13" t="str">
        <f t="shared" si="36"/>
        <v>205</v>
      </c>
      <c r="D1173" s="13" t="str">
        <f t="shared" si="37"/>
        <v>20508</v>
      </c>
      <c r="E1173" s="13">
        <f>IF(ISNA(VLOOKUP(F1173,'2020功能科目'!A:B,2,FALSE)),"",VLOOKUP(F1173,'2020功能科目'!A:B,2,FALSE))</f>
        <v>2050803</v>
      </c>
      <c r="F1173" s="12" t="s">
        <v>381</v>
      </c>
      <c r="G1173" s="14">
        <v>69269</v>
      </c>
      <c r="H1173" s="14">
        <v>433600</v>
      </c>
    </row>
    <row r="1174" spans="1:8">
      <c r="A1174" s="11">
        <v>255129</v>
      </c>
      <c r="B1174" s="12" t="s">
        <v>259</v>
      </c>
      <c r="C1174" s="13" t="str">
        <f t="shared" si="36"/>
        <v>205</v>
      </c>
      <c r="D1174" s="13" t="str">
        <f t="shared" si="37"/>
        <v>20509</v>
      </c>
      <c r="E1174" s="13">
        <f>IF(ISNA(VLOOKUP(F1174,'2020功能科目'!A:B,2,FALSE)),"",VLOOKUP(F1174,'2020功能科目'!A:B,2,FALSE))</f>
        <v>2050903</v>
      </c>
      <c r="F1174" s="12" t="s">
        <v>382</v>
      </c>
      <c r="G1174" s="14">
        <v>623000</v>
      </c>
      <c r="H1174" s="14">
        <v>959000</v>
      </c>
    </row>
    <row r="1175" spans="1:8">
      <c r="A1175" s="11">
        <v>255129</v>
      </c>
      <c r="B1175" s="12" t="s">
        <v>259</v>
      </c>
      <c r="C1175" s="13" t="str">
        <f t="shared" si="36"/>
        <v>205</v>
      </c>
      <c r="D1175" s="13" t="str">
        <f t="shared" si="37"/>
        <v>20509</v>
      </c>
      <c r="E1175" s="13">
        <f>IF(ISNA(VLOOKUP(F1175,'2020功能科目'!A:B,2,FALSE)),"",VLOOKUP(F1175,'2020功能科目'!A:B,2,FALSE))</f>
        <v>2050904</v>
      </c>
      <c r="F1175" s="12" t="s">
        <v>383</v>
      </c>
      <c r="G1175" s="14">
        <v>2088340</v>
      </c>
      <c r="H1175" s="14">
        <v>2591740</v>
      </c>
    </row>
    <row r="1176" spans="1:8">
      <c r="A1176" s="11">
        <v>255129</v>
      </c>
      <c r="B1176" s="12" t="s">
        <v>259</v>
      </c>
      <c r="C1176" s="13" t="str">
        <f t="shared" si="36"/>
        <v>208</v>
      </c>
      <c r="D1176" s="13" t="str">
        <f t="shared" si="37"/>
        <v>20805</v>
      </c>
      <c r="E1176" s="13">
        <f>IF(ISNA(VLOOKUP(F1176,'2020功能科目'!A:B,2,FALSE)),"",VLOOKUP(F1176,'2020功能科目'!A:B,2,FALSE))</f>
        <v>2080502</v>
      </c>
      <c r="F1176" s="12" t="s">
        <v>384</v>
      </c>
      <c r="G1176" s="14">
        <v>15145398.76</v>
      </c>
      <c r="H1176" s="14">
        <v>12133544</v>
      </c>
    </row>
    <row r="1177" spans="1:8">
      <c r="A1177" s="11">
        <v>255129</v>
      </c>
      <c r="B1177" s="12" t="s">
        <v>259</v>
      </c>
      <c r="C1177" s="13" t="str">
        <f t="shared" si="36"/>
        <v>208</v>
      </c>
      <c r="D1177" s="13" t="str">
        <f t="shared" si="37"/>
        <v>20805</v>
      </c>
      <c r="E1177" s="13">
        <f>IF(ISNA(VLOOKUP(F1177,'2020功能科目'!A:B,2,FALSE)),"",VLOOKUP(F1177,'2020功能科目'!A:B,2,FALSE))</f>
        <v>2080505</v>
      </c>
      <c r="F1177" s="12" t="s">
        <v>385</v>
      </c>
      <c r="G1177" s="14">
        <v>13762456.27</v>
      </c>
      <c r="H1177" s="14">
        <v>13918531.84</v>
      </c>
    </row>
    <row r="1178" spans="1:8">
      <c r="A1178" s="11">
        <v>255129</v>
      </c>
      <c r="B1178" s="12" t="s">
        <v>259</v>
      </c>
      <c r="C1178" s="13" t="str">
        <f t="shared" si="36"/>
        <v>208</v>
      </c>
      <c r="D1178" s="13" t="str">
        <f t="shared" si="37"/>
        <v>20805</v>
      </c>
      <c r="E1178" s="13">
        <f>IF(ISNA(VLOOKUP(F1178,'2020功能科目'!A:B,2,FALSE)),"",VLOOKUP(F1178,'2020功能科目'!A:B,2,FALSE))</f>
        <v>2080506</v>
      </c>
      <c r="F1178" s="12" t="s">
        <v>386</v>
      </c>
      <c r="G1178" s="14">
        <v>6881229.4800000004</v>
      </c>
      <c r="H1178" s="14">
        <v>6959265.9199999999</v>
      </c>
    </row>
    <row r="1179" spans="1:8">
      <c r="A1179" s="11">
        <v>255129</v>
      </c>
      <c r="B1179" s="12" t="s">
        <v>259</v>
      </c>
      <c r="C1179" s="13" t="str">
        <f t="shared" si="36"/>
        <v>210</v>
      </c>
      <c r="D1179" s="13" t="str">
        <f t="shared" si="37"/>
        <v>21011</v>
      </c>
      <c r="E1179" s="13">
        <f>IF(ISNA(VLOOKUP(F1179,'2020功能科目'!A:B,2,FALSE)),"",VLOOKUP(F1179,'2020功能科目'!A:B,2,FALSE))</f>
        <v>2101102</v>
      </c>
      <c r="F1179" s="12" t="s">
        <v>388</v>
      </c>
      <c r="G1179" s="14">
        <v>13883736.310000001</v>
      </c>
      <c r="H1179" s="14">
        <v>11308807.119999999</v>
      </c>
    </row>
    <row r="1180" spans="1:8">
      <c r="A1180" s="11">
        <v>255129</v>
      </c>
      <c r="B1180" s="12" t="s">
        <v>259</v>
      </c>
      <c r="C1180" s="13" t="str">
        <f t="shared" si="36"/>
        <v>210</v>
      </c>
      <c r="D1180" s="13" t="str">
        <f t="shared" si="37"/>
        <v>21011</v>
      </c>
      <c r="E1180" s="13">
        <f>IF(ISNA(VLOOKUP(F1180,'2020功能科目'!A:B,2,FALSE)),"",VLOOKUP(F1180,'2020功能科目'!A:B,2,FALSE))</f>
        <v>2101199</v>
      </c>
      <c r="F1180" s="12" t="s">
        <v>389</v>
      </c>
      <c r="G1180" s="14">
        <v>1335000</v>
      </c>
      <c r="H1180" s="14">
        <v>1350000</v>
      </c>
    </row>
    <row r="1181" spans="1:8">
      <c r="A1181" s="11">
        <v>255129</v>
      </c>
      <c r="B1181" s="12" t="s">
        <v>259</v>
      </c>
      <c r="C1181" s="13" t="str">
        <f t="shared" si="36"/>
        <v>221</v>
      </c>
      <c r="D1181" s="13" t="str">
        <f t="shared" si="37"/>
        <v>22102</v>
      </c>
      <c r="E1181" s="13">
        <f>IF(ISNA(VLOOKUP(F1181,'2020功能科目'!A:B,2,FALSE)),"",VLOOKUP(F1181,'2020功能科目'!A:B,2,FALSE))</f>
        <v>2210201</v>
      </c>
      <c r="F1181" s="12" t="s">
        <v>390</v>
      </c>
      <c r="G1181" s="14">
        <v>16304300</v>
      </c>
      <c r="H1181" s="14">
        <v>13690898.880000001</v>
      </c>
    </row>
    <row r="1182" spans="1:8">
      <c r="A1182" s="11">
        <v>255129</v>
      </c>
      <c r="B1182" s="12" t="s">
        <v>259</v>
      </c>
      <c r="C1182" s="13" t="str">
        <f t="shared" si="36"/>
        <v>221</v>
      </c>
      <c r="D1182" s="13" t="str">
        <f t="shared" si="37"/>
        <v>22102</v>
      </c>
      <c r="E1182" s="13">
        <f>IF(ISNA(VLOOKUP(F1182,'2020功能科目'!A:B,2,FALSE)),"",VLOOKUP(F1182,'2020功能科目'!A:B,2,FALSE))</f>
        <v>2210202</v>
      </c>
      <c r="F1182" s="12" t="s">
        <v>391</v>
      </c>
      <c r="G1182" s="14">
        <v>835510</v>
      </c>
      <c r="H1182" s="14">
        <v>837240</v>
      </c>
    </row>
    <row r="1183" spans="1:8">
      <c r="A1183" s="11">
        <v>255129</v>
      </c>
      <c r="B1183" s="12" t="s">
        <v>259</v>
      </c>
      <c r="C1183" s="13" t="str">
        <f t="shared" si="36"/>
        <v>221</v>
      </c>
      <c r="D1183" s="13" t="str">
        <f t="shared" si="37"/>
        <v>22102</v>
      </c>
      <c r="E1183" s="13">
        <f>IF(ISNA(VLOOKUP(F1183,'2020功能科目'!A:B,2,FALSE)),"",VLOOKUP(F1183,'2020功能科目'!A:B,2,FALSE))</f>
        <v>2210203</v>
      </c>
      <c r="F1183" s="12" t="s">
        <v>392</v>
      </c>
      <c r="G1183" s="14">
        <v>14516744</v>
      </c>
      <c r="H1183" s="14">
        <v>14681220</v>
      </c>
    </row>
    <row r="1184" spans="1:8">
      <c r="A1184" s="11">
        <v>255131</v>
      </c>
      <c r="B1184" s="12" t="s">
        <v>260</v>
      </c>
      <c r="C1184" s="13" t="str">
        <f t="shared" si="36"/>
        <v>205</v>
      </c>
      <c r="D1184" s="13" t="str">
        <f t="shared" si="37"/>
        <v>20502</v>
      </c>
      <c r="E1184" s="13">
        <f>IF(ISNA(VLOOKUP(F1184,'2020功能科目'!A:B,2,FALSE)),"",VLOOKUP(F1184,'2020功能科目'!A:B,2,FALSE))</f>
        <v>2050202</v>
      </c>
      <c r="F1184" s="12" t="s">
        <v>378</v>
      </c>
      <c r="G1184" s="14">
        <v>59360632.030000001</v>
      </c>
      <c r="H1184" s="14">
        <v>46299888.240000002</v>
      </c>
    </row>
    <row r="1185" spans="1:8">
      <c r="A1185" s="11">
        <v>255131</v>
      </c>
      <c r="B1185" s="12" t="s">
        <v>260</v>
      </c>
      <c r="C1185" s="13" t="str">
        <f t="shared" si="36"/>
        <v>205</v>
      </c>
      <c r="D1185" s="13" t="str">
        <f t="shared" si="37"/>
        <v>20502</v>
      </c>
      <c r="E1185" s="13">
        <f>IF(ISNA(VLOOKUP(F1185,'2020功能科目'!A:B,2,FALSE)),"",VLOOKUP(F1185,'2020功能科目'!A:B,2,FALSE))</f>
        <v>2050299</v>
      </c>
      <c r="F1185" s="12" t="s">
        <v>380</v>
      </c>
      <c r="G1185" s="14">
        <v>120968.61</v>
      </c>
      <c r="H1185" s="14">
        <v>0</v>
      </c>
    </row>
    <row r="1186" spans="1:8">
      <c r="A1186" s="11">
        <v>255131</v>
      </c>
      <c r="B1186" s="12" t="s">
        <v>260</v>
      </c>
      <c r="C1186" s="13" t="str">
        <f t="shared" si="36"/>
        <v>205</v>
      </c>
      <c r="D1186" s="13" t="str">
        <f t="shared" si="37"/>
        <v>20508</v>
      </c>
      <c r="E1186" s="13">
        <f>IF(ISNA(VLOOKUP(F1186,'2020功能科目'!A:B,2,FALSE)),"",VLOOKUP(F1186,'2020功能科目'!A:B,2,FALSE))</f>
        <v>2050803</v>
      </c>
      <c r="F1186" s="12" t="s">
        <v>381</v>
      </c>
      <c r="G1186" s="14">
        <v>2725</v>
      </c>
      <c r="H1186" s="14">
        <v>133600</v>
      </c>
    </row>
    <row r="1187" spans="1:8">
      <c r="A1187" s="11">
        <v>255131</v>
      </c>
      <c r="B1187" s="12" t="s">
        <v>260</v>
      </c>
      <c r="C1187" s="13" t="str">
        <f t="shared" si="36"/>
        <v>205</v>
      </c>
      <c r="D1187" s="13" t="str">
        <f t="shared" si="37"/>
        <v>20509</v>
      </c>
      <c r="E1187" s="13">
        <f>IF(ISNA(VLOOKUP(F1187,'2020功能科目'!A:B,2,FALSE)),"",VLOOKUP(F1187,'2020功能科目'!A:B,2,FALSE))</f>
        <v>2050903</v>
      </c>
      <c r="F1187" s="12" t="s">
        <v>382</v>
      </c>
      <c r="G1187" s="14">
        <v>1193953.32</v>
      </c>
      <c r="H1187" s="14">
        <v>1974000</v>
      </c>
    </row>
    <row r="1188" spans="1:8">
      <c r="A1188" s="11">
        <v>255131</v>
      </c>
      <c r="B1188" s="12" t="s">
        <v>260</v>
      </c>
      <c r="C1188" s="13" t="str">
        <f t="shared" si="36"/>
        <v>205</v>
      </c>
      <c r="D1188" s="13" t="str">
        <f t="shared" si="37"/>
        <v>20509</v>
      </c>
      <c r="E1188" s="13">
        <f>IF(ISNA(VLOOKUP(F1188,'2020功能科目'!A:B,2,FALSE)),"",VLOOKUP(F1188,'2020功能科目'!A:B,2,FALSE))</f>
        <v>2050904</v>
      </c>
      <c r="F1188" s="12" t="s">
        <v>383</v>
      </c>
      <c r="G1188" s="14">
        <v>1711220</v>
      </c>
      <c r="H1188" s="14">
        <v>2480918</v>
      </c>
    </row>
    <row r="1189" spans="1:8">
      <c r="A1189" s="11">
        <v>255131</v>
      </c>
      <c r="B1189" s="12" t="s">
        <v>260</v>
      </c>
      <c r="C1189" s="13" t="str">
        <f t="shared" si="36"/>
        <v>208</v>
      </c>
      <c r="D1189" s="13" t="str">
        <f t="shared" si="37"/>
        <v>20805</v>
      </c>
      <c r="E1189" s="13">
        <f>IF(ISNA(VLOOKUP(F1189,'2020功能科目'!A:B,2,FALSE)),"",VLOOKUP(F1189,'2020功能科目'!A:B,2,FALSE))</f>
        <v>2080502</v>
      </c>
      <c r="F1189" s="12" t="s">
        <v>384</v>
      </c>
      <c r="G1189" s="14">
        <v>4769843</v>
      </c>
      <c r="H1189" s="14">
        <v>3682318</v>
      </c>
    </row>
    <row r="1190" spans="1:8">
      <c r="A1190" s="11">
        <v>255131</v>
      </c>
      <c r="B1190" s="12" t="s">
        <v>260</v>
      </c>
      <c r="C1190" s="13" t="str">
        <f t="shared" si="36"/>
        <v>208</v>
      </c>
      <c r="D1190" s="13" t="str">
        <f t="shared" si="37"/>
        <v>20805</v>
      </c>
      <c r="E1190" s="13">
        <f>IF(ISNA(VLOOKUP(F1190,'2020功能科目'!A:B,2,FALSE)),"",VLOOKUP(F1190,'2020功能科目'!A:B,2,FALSE))</f>
        <v>2080505</v>
      </c>
      <c r="F1190" s="12" t="s">
        <v>385</v>
      </c>
      <c r="G1190" s="14">
        <v>4093873.44</v>
      </c>
      <c r="H1190" s="14">
        <v>4093873.44</v>
      </c>
    </row>
    <row r="1191" spans="1:8">
      <c r="A1191" s="11">
        <v>255131</v>
      </c>
      <c r="B1191" s="12" t="s">
        <v>260</v>
      </c>
      <c r="C1191" s="13" t="str">
        <f t="shared" si="36"/>
        <v>208</v>
      </c>
      <c r="D1191" s="13" t="str">
        <f t="shared" si="37"/>
        <v>20805</v>
      </c>
      <c r="E1191" s="13">
        <f>IF(ISNA(VLOOKUP(F1191,'2020功能科目'!A:B,2,FALSE)),"",VLOOKUP(F1191,'2020功能科目'!A:B,2,FALSE))</f>
        <v>2080506</v>
      </c>
      <c r="F1191" s="12" t="s">
        <v>386</v>
      </c>
      <c r="G1191" s="14">
        <v>2046936.72</v>
      </c>
      <c r="H1191" s="14">
        <v>2046936.72</v>
      </c>
    </row>
    <row r="1192" spans="1:8">
      <c r="A1192" s="11">
        <v>255131</v>
      </c>
      <c r="B1192" s="12" t="s">
        <v>260</v>
      </c>
      <c r="C1192" s="13" t="str">
        <f t="shared" si="36"/>
        <v>210</v>
      </c>
      <c r="D1192" s="13" t="str">
        <f t="shared" si="37"/>
        <v>21011</v>
      </c>
      <c r="E1192" s="13">
        <f>IF(ISNA(VLOOKUP(F1192,'2020功能科目'!A:B,2,FALSE)),"",VLOOKUP(F1192,'2020功能科目'!A:B,2,FALSE))</f>
        <v>2101102</v>
      </c>
      <c r="F1192" s="12" t="s">
        <v>388</v>
      </c>
      <c r="G1192" s="14">
        <v>3730238.91</v>
      </c>
      <c r="H1192" s="14">
        <v>3326272.17</v>
      </c>
    </row>
    <row r="1193" spans="1:8">
      <c r="A1193" s="11">
        <v>255131</v>
      </c>
      <c r="B1193" s="12" t="s">
        <v>260</v>
      </c>
      <c r="C1193" s="13" t="str">
        <f t="shared" si="36"/>
        <v>210</v>
      </c>
      <c r="D1193" s="13" t="str">
        <f t="shared" si="37"/>
        <v>21011</v>
      </c>
      <c r="E1193" s="13">
        <f>IF(ISNA(VLOOKUP(F1193,'2020功能科目'!A:B,2,FALSE)),"",VLOOKUP(F1193,'2020功能科目'!A:B,2,FALSE))</f>
        <v>2101199</v>
      </c>
      <c r="F1193" s="12" t="s">
        <v>389</v>
      </c>
      <c r="G1193" s="14">
        <v>180000</v>
      </c>
      <c r="H1193" s="14">
        <v>270000</v>
      </c>
    </row>
    <row r="1194" spans="1:8">
      <c r="A1194" s="11">
        <v>255131</v>
      </c>
      <c r="B1194" s="12" t="s">
        <v>260</v>
      </c>
      <c r="C1194" s="13" t="str">
        <f t="shared" si="36"/>
        <v>221</v>
      </c>
      <c r="D1194" s="13" t="str">
        <f t="shared" si="37"/>
        <v>22102</v>
      </c>
      <c r="E1194" s="13">
        <f>IF(ISNA(VLOOKUP(F1194,'2020功能科目'!A:B,2,FALSE)),"",VLOOKUP(F1194,'2020功能科目'!A:B,2,FALSE))</f>
        <v>2210201</v>
      </c>
      <c r="F1194" s="12" t="s">
        <v>390</v>
      </c>
      <c r="G1194" s="14">
        <v>4072405.08</v>
      </c>
      <c r="H1194" s="14">
        <v>4072405.08</v>
      </c>
    </row>
    <row r="1195" spans="1:8">
      <c r="A1195" s="11">
        <v>255131</v>
      </c>
      <c r="B1195" s="12" t="s">
        <v>260</v>
      </c>
      <c r="C1195" s="13" t="str">
        <f t="shared" si="36"/>
        <v>221</v>
      </c>
      <c r="D1195" s="13" t="str">
        <f t="shared" si="37"/>
        <v>22102</v>
      </c>
      <c r="E1195" s="13">
        <f>IF(ISNA(VLOOKUP(F1195,'2020功能科目'!A:B,2,FALSE)),"",VLOOKUP(F1195,'2020功能科目'!A:B,2,FALSE))</f>
        <v>2210202</v>
      </c>
      <c r="F1195" s="12" t="s">
        <v>391</v>
      </c>
      <c r="G1195" s="14">
        <v>323387</v>
      </c>
      <c r="H1195" s="14">
        <v>431160</v>
      </c>
    </row>
    <row r="1196" spans="1:8">
      <c r="A1196" s="11">
        <v>255131</v>
      </c>
      <c r="B1196" s="12" t="s">
        <v>260</v>
      </c>
      <c r="C1196" s="13" t="str">
        <f t="shared" si="36"/>
        <v>221</v>
      </c>
      <c r="D1196" s="13" t="str">
        <f t="shared" si="37"/>
        <v>22102</v>
      </c>
      <c r="E1196" s="13">
        <f>IF(ISNA(VLOOKUP(F1196,'2020功能科目'!A:B,2,FALSE)),"",VLOOKUP(F1196,'2020功能科目'!A:B,2,FALSE))</f>
        <v>2210203</v>
      </c>
      <c r="F1196" s="12" t="s">
        <v>392</v>
      </c>
      <c r="G1196" s="14">
        <v>4282947</v>
      </c>
      <c r="H1196" s="14">
        <v>4296780</v>
      </c>
    </row>
    <row r="1197" spans="1:8">
      <c r="A1197" s="11">
        <v>255132</v>
      </c>
      <c r="B1197" s="12" t="s">
        <v>261</v>
      </c>
      <c r="C1197" s="13" t="str">
        <f t="shared" si="36"/>
        <v>205</v>
      </c>
      <c r="D1197" s="13" t="str">
        <f t="shared" si="37"/>
        <v>20502</v>
      </c>
      <c r="E1197" s="13">
        <f>IF(ISNA(VLOOKUP(F1197,'2020功能科目'!A:B,2,FALSE)),"",VLOOKUP(F1197,'2020功能科目'!A:B,2,FALSE))</f>
        <v>2050202</v>
      </c>
      <c r="F1197" s="12" t="s">
        <v>378</v>
      </c>
      <c r="G1197" s="14">
        <v>37402400</v>
      </c>
      <c r="H1197" s="14">
        <v>28466642.969999999</v>
      </c>
    </row>
    <row r="1198" spans="1:8">
      <c r="A1198" s="11">
        <v>255132</v>
      </c>
      <c r="B1198" s="12" t="s">
        <v>261</v>
      </c>
      <c r="C1198" s="13" t="str">
        <f t="shared" si="36"/>
        <v>205</v>
      </c>
      <c r="D1198" s="13" t="str">
        <f t="shared" si="37"/>
        <v>20502</v>
      </c>
      <c r="E1198" s="13">
        <f>IF(ISNA(VLOOKUP(F1198,'2020功能科目'!A:B,2,FALSE)),"",VLOOKUP(F1198,'2020功能科目'!A:B,2,FALSE))</f>
        <v>2050299</v>
      </c>
      <c r="F1198" s="12" t="s">
        <v>380</v>
      </c>
      <c r="G1198" s="14">
        <v>254991.38</v>
      </c>
      <c r="H1198" s="14">
        <v>179982.07999999999</v>
      </c>
    </row>
    <row r="1199" spans="1:8">
      <c r="A1199" s="11">
        <v>255132</v>
      </c>
      <c r="B1199" s="12" t="s">
        <v>261</v>
      </c>
      <c r="C1199" s="13" t="str">
        <f t="shared" si="36"/>
        <v>205</v>
      </c>
      <c r="D1199" s="13" t="str">
        <f t="shared" si="37"/>
        <v>20508</v>
      </c>
      <c r="E1199" s="13">
        <f>IF(ISNA(VLOOKUP(F1199,'2020功能科目'!A:B,2,FALSE)),"",VLOOKUP(F1199,'2020功能科目'!A:B,2,FALSE))</f>
        <v>2050803</v>
      </c>
      <c r="F1199" s="12" t="s">
        <v>381</v>
      </c>
      <c r="G1199" s="14">
        <v>11675.13</v>
      </c>
      <c r="H1199" s="14">
        <v>77600</v>
      </c>
    </row>
    <row r="1200" spans="1:8">
      <c r="A1200" s="11">
        <v>255132</v>
      </c>
      <c r="B1200" s="12" t="s">
        <v>261</v>
      </c>
      <c r="C1200" s="13" t="str">
        <f t="shared" si="36"/>
        <v>205</v>
      </c>
      <c r="D1200" s="13" t="str">
        <f t="shared" si="37"/>
        <v>20509</v>
      </c>
      <c r="E1200" s="13">
        <f>IF(ISNA(VLOOKUP(F1200,'2020功能科目'!A:B,2,FALSE)),"",VLOOKUP(F1200,'2020功能科目'!A:B,2,FALSE))</f>
        <v>2050903</v>
      </c>
      <c r="F1200" s="12" t="s">
        <v>382</v>
      </c>
      <c r="G1200" s="14">
        <v>105000</v>
      </c>
      <c r="H1200" s="14">
        <v>350000</v>
      </c>
    </row>
    <row r="1201" spans="1:8">
      <c r="A1201" s="11">
        <v>255132</v>
      </c>
      <c r="B1201" s="12" t="s">
        <v>261</v>
      </c>
      <c r="C1201" s="13" t="str">
        <f t="shared" si="36"/>
        <v>205</v>
      </c>
      <c r="D1201" s="13" t="str">
        <f t="shared" si="37"/>
        <v>20509</v>
      </c>
      <c r="E1201" s="13">
        <f>IF(ISNA(VLOOKUP(F1201,'2020功能科目'!A:B,2,FALSE)),"",VLOOKUP(F1201,'2020功能科目'!A:B,2,FALSE))</f>
        <v>2050904</v>
      </c>
      <c r="F1201" s="12" t="s">
        <v>383</v>
      </c>
      <c r="G1201" s="14">
        <v>115422</v>
      </c>
      <c r="H1201" s="14">
        <v>127000</v>
      </c>
    </row>
    <row r="1202" spans="1:8">
      <c r="A1202" s="11">
        <v>255132</v>
      </c>
      <c r="B1202" s="12" t="s">
        <v>261</v>
      </c>
      <c r="C1202" s="13" t="str">
        <f t="shared" si="36"/>
        <v>208</v>
      </c>
      <c r="D1202" s="13" t="str">
        <f t="shared" si="37"/>
        <v>20805</v>
      </c>
      <c r="E1202" s="13">
        <f>IF(ISNA(VLOOKUP(F1202,'2020功能科目'!A:B,2,FALSE)),"",VLOOKUP(F1202,'2020功能科目'!A:B,2,FALSE))</f>
        <v>2080502</v>
      </c>
      <c r="F1202" s="12" t="s">
        <v>384</v>
      </c>
      <c r="G1202" s="14">
        <v>2614046.7799999998</v>
      </c>
      <c r="H1202" s="14">
        <v>1904432</v>
      </c>
    </row>
    <row r="1203" spans="1:8">
      <c r="A1203" s="11">
        <v>255132</v>
      </c>
      <c r="B1203" s="12" t="s">
        <v>261</v>
      </c>
      <c r="C1203" s="13" t="str">
        <f t="shared" si="36"/>
        <v>208</v>
      </c>
      <c r="D1203" s="13" t="str">
        <f t="shared" si="37"/>
        <v>20805</v>
      </c>
      <c r="E1203" s="13">
        <f>IF(ISNA(VLOOKUP(F1203,'2020功能科目'!A:B,2,FALSE)),"",VLOOKUP(F1203,'2020功能科目'!A:B,2,FALSE))</f>
        <v>2080505</v>
      </c>
      <c r="F1203" s="12" t="s">
        <v>385</v>
      </c>
      <c r="G1203" s="14">
        <v>2555888.6400000001</v>
      </c>
      <c r="H1203" s="14">
        <v>2080679.51</v>
      </c>
    </row>
    <row r="1204" spans="1:8">
      <c r="A1204" s="11">
        <v>255132</v>
      </c>
      <c r="B1204" s="12" t="s">
        <v>261</v>
      </c>
      <c r="C1204" s="13" t="str">
        <f t="shared" si="36"/>
        <v>208</v>
      </c>
      <c r="D1204" s="13" t="str">
        <f t="shared" si="37"/>
        <v>20805</v>
      </c>
      <c r="E1204" s="13">
        <f>IF(ISNA(VLOOKUP(F1204,'2020功能科目'!A:B,2,FALSE)),"",VLOOKUP(F1204,'2020功能科目'!A:B,2,FALSE))</f>
        <v>2080506</v>
      </c>
      <c r="F1204" s="12" t="s">
        <v>386</v>
      </c>
      <c r="G1204" s="14">
        <v>1277944.3200000001</v>
      </c>
      <c r="H1204" s="14">
        <v>1040339.75</v>
      </c>
    </row>
    <row r="1205" spans="1:8">
      <c r="A1205" s="11">
        <v>255132</v>
      </c>
      <c r="B1205" s="12" t="s">
        <v>261</v>
      </c>
      <c r="C1205" s="13" t="str">
        <f t="shared" si="36"/>
        <v>210</v>
      </c>
      <c r="D1205" s="13" t="str">
        <f t="shared" si="37"/>
        <v>21011</v>
      </c>
      <c r="E1205" s="13">
        <f>IF(ISNA(VLOOKUP(F1205,'2020功能科目'!A:B,2,FALSE)),"",VLOOKUP(F1205,'2020功能科目'!A:B,2,FALSE))</f>
        <v>2101102</v>
      </c>
      <c r="F1205" s="12" t="s">
        <v>388</v>
      </c>
      <c r="G1205" s="14">
        <v>2572152.02</v>
      </c>
      <c r="H1205" s="14">
        <v>1690552.1</v>
      </c>
    </row>
    <row r="1206" spans="1:8">
      <c r="A1206" s="11">
        <v>255132</v>
      </c>
      <c r="B1206" s="12" t="s">
        <v>261</v>
      </c>
      <c r="C1206" s="13" t="str">
        <f t="shared" si="36"/>
        <v>210</v>
      </c>
      <c r="D1206" s="13" t="str">
        <f t="shared" si="37"/>
        <v>21011</v>
      </c>
      <c r="E1206" s="13">
        <f>IF(ISNA(VLOOKUP(F1206,'2020功能科目'!A:B,2,FALSE)),"",VLOOKUP(F1206,'2020功能科目'!A:B,2,FALSE))</f>
        <v>2101199</v>
      </c>
      <c r="F1206" s="12" t="s">
        <v>389</v>
      </c>
      <c r="G1206" s="14">
        <v>180000</v>
      </c>
      <c r="H1206" s="14">
        <v>180000</v>
      </c>
    </row>
    <row r="1207" spans="1:8">
      <c r="A1207" s="11">
        <v>255132</v>
      </c>
      <c r="B1207" s="12" t="s">
        <v>261</v>
      </c>
      <c r="C1207" s="13" t="str">
        <f t="shared" si="36"/>
        <v>221</v>
      </c>
      <c r="D1207" s="13" t="str">
        <f t="shared" si="37"/>
        <v>22102</v>
      </c>
      <c r="E1207" s="13">
        <f>IF(ISNA(VLOOKUP(F1207,'2020功能科目'!A:B,2,FALSE)),"",VLOOKUP(F1207,'2020功能科目'!A:B,2,FALSE))</f>
        <v>2210201</v>
      </c>
      <c r="F1207" s="12" t="s">
        <v>390</v>
      </c>
      <c r="G1207" s="14">
        <v>2157003</v>
      </c>
      <c r="H1207" s="14">
        <v>2142509.63</v>
      </c>
    </row>
    <row r="1208" spans="1:8">
      <c r="A1208" s="11">
        <v>255132</v>
      </c>
      <c r="B1208" s="12" t="s">
        <v>261</v>
      </c>
      <c r="C1208" s="13" t="str">
        <f t="shared" si="36"/>
        <v>221</v>
      </c>
      <c r="D1208" s="13" t="str">
        <f t="shared" si="37"/>
        <v>22102</v>
      </c>
      <c r="E1208" s="13">
        <f>IF(ISNA(VLOOKUP(F1208,'2020功能科目'!A:B,2,FALSE)),"",VLOOKUP(F1208,'2020功能科目'!A:B,2,FALSE))</f>
        <v>2210202</v>
      </c>
      <c r="F1208" s="12" t="s">
        <v>391</v>
      </c>
      <c r="G1208" s="14">
        <v>227440</v>
      </c>
      <c r="H1208" s="14">
        <v>229200</v>
      </c>
    </row>
    <row r="1209" spans="1:8">
      <c r="A1209" s="11">
        <v>255132</v>
      </c>
      <c r="B1209" s="12" t="s">
        <v>261</v>
      </c>
      <c r="C1209" s="13" t="str">
        <f t="shared" si="36"/>
        <v>221</v>
      </c>
      <c r="D1209" s="13" t="str">
        <f t="shared" si="37"/>
        <v>22102</v>
      </c>
      <c r="E1209" s="13">
        <f>IF(ISNA(VLOOKUP(F1209,'2020功能科目'!A:B,2,FALSE)),"",VLOOKUP(F1209,'2020功能科目'!A:B,2,FALSE))</f>
        <v>2210203</v>
      </c>
      <c r="F1209" s="12" t="s">
        <v>392</v>
      </c>
      <c r="G1209" s="14">
        <v>2351612.58</v>
      </c>
      <c r="H1209" s="14">
        <v>2288676</v>
      </c>
    </row>
    <row r="1210" spans="1:8">
      <c r="A1210" s="11">
        <v>255133</v>
      </c>
      <c r="B1210" s="12" t="s">
        <v>262</v>
      </c>
      <c r="C1210" s="13" t="str">
        <f t="shared" si="36"/>
        <v>205</v>
      </c>
      <c r="D1210" s="13" t="str">
        <f t="shared" si="37"/>
        <v>20502</v>
      </c>
      <c r="E1210" s="13">
        <f>IF(ISNA(VLOOKUP(F1210,'2020功能科目'!A:B,2,FALSE)),"",VLOOKUP(F1210,'2020功能科目'!A:B,2,FALSE))</f>
        <v>2050202</v>
      </c>
      <c r="F1210" s="12" t="s">
        <v>378</v>
      </c>
      <c r="G1210" s="14">
        <v>78676760.319999993</v>
      </c>
      <c r="H1210" s="14">
        <v>60849747.359999999</v>
      </c>
    </row>
    <row r="1211" spans="1:8">
      <c r="A1211" s="11">
        <v>255133</v>
      </c>
      <c r="B1211" s="12" t="s">
        <v>262</v>
      </c>
      <c r="C1211" s="13" t="str">
        <f t="shared" si="36"/>
        <v>205</v>
      </c>
      <c r="D1211" s="13" t="str">
        <f t="shared" si="37"/>
        <v>20502</v>
      </c>
      <c r="E1211" s="13">
        <f>IF(ISNA(VLOOKUP(F1211,'2020功能科目'!A:B,2,FALSE)),"",VLOOKUP(F1211,'2020功能科目'!A:B,2,FALSE))</f>
        <v>2050299</v>
      </c>
      <c r="F1211" s="12" t="s">
        <v>380</v>
      </c>
      <c r="G1211" s="14">
        <v>234399.08</v>
      </c>
      <c r="H1211" s="14">
        <v>39599.08</v>
      </c>
    </row>
    <row r="1212" spans="1:8">
      <c r="A1212" s="11">
        <v>255133</v>
      </c>
      <c r="B1212" s="12" t="s">
        <v>262</v>
      </c>
      <c r="C1212" s="13" t="str">
        <f t="shared" si="36"/>
        <v>205</v>
      </c>
      <c r="D1212" s="13" t="str">
        <f t="shared" si="37"/>
        <v>20508</v>
      </c>
      <c r="E1212" s="13">
        <f>IF(ISNA(VLOOKUP(F1212,'2020功能科目'!A:B,2,FALSE)),"",VLOOKUP(F1212,'2020功能科目'!A:B,2,FALSE))</f>
        <v>2050803</v>
      </c>
      <c r="F1212" s="12" t="s">
        <v>381</v>
      </c>
      <c r="G1212" s="14">
        <v>25828</v>
      </c>
      <c r="H1212" s="14">
        <v>173600</v>
      </c>
    </row>
    <row r="1213" spans="1:8">
      <c r="A1213" s="11">
        <v>255133</v>
      </c>
      <c r="B1213" s="12" t="s">
        <v>262</v>
      </c>
      <c r="C1213" s="13" t="str">
        <f t="shared" si="36"/>
        <v>205</v>
      </c>
      <c r="D1213" s="13" t="str">
        <f t="shared" si="37"/>
        <v>20509</v>
      </c>
      <c r="E1213" s="13">
        <f>IF(ISNA(VLOOKUP(F1213,'2020功能科目'!A:B,2,FALSE)),"",VLOOKUP(F1213,'2020功能科目'!A:B,2,FALSE))</f>
        <v>2050903</v>
      </c>
      <c r="F1213" s="12" t="s">
        <v>382</v>
      </c>
      <c r="G1213" s="14">
        <v>839702.57</v>
      </c>
      <c r="H1213" s="14">
        <v>840000</v>
      </c>
    </row>
    <row r="1214" spans="1:8">
      <c r="A1214" s="11">
        <v>255133</v>
      </c>
      <c r="B1214" s="12" t="s">
        <v>262</v>
      </c>
      <c r="C1214" s="13" t="str">
        <f t="shared" si="36"/>
        <v>205</v>
      </c>
      <c r="D1214" s="13" t="str">
        <f t="shared" si="37"/>
        <v>20509</v>
      </c>
      <c r="E1214" s="13">
        <f>IF(ISNA(VLOOKUP(F1214,'2020功能科目'!A:B,2,FALSE)),"",VLOOKUP(F1214,'2020功能科目'!A:B,2,FALSE))</f>
        <v>2050904</v>
      </c>
      <c r="F1214" s="12" t="s">
        <v>383</v>
      </c>
      <c r="G1214" s="14">
        <v>156842</v>
      </c>
      <c r="H1214" s="14">
        <v>160716</v>
      </c>
    </row>
    <row r="1215" spans="1:8">
      <c r="A1215" s="11">
        <v>255133</v>
      </c>
      <c r="B1215" s="12" t="s">
        <v>262</v>
      </c>
      <c r="C1215" s="13" t="str">
        <f t="shared" si="36"/>
        <v>208</v>
      </c>
      <c r="D1215" s="13" t="str">
        <f t="shared" si="37"/>
        <v>20805</v>
      </c>
      <c r="E1215" s="13">
        <f>IF(ISNA(VLOOKUP(F1215,'2020功能科目'!A:B,2,FALSE)),"",VLOOKUP(F1215,'2020功能科目'!A:B,2,FALSE))</f>
        <v>2080502</v>
      </c>
      <c r="F1215" s="12" t="s">
        <v>384</v>
      </c>
      <c r="G1215" s="14">
        <v>1066041.7</v>
      </c>
      <c r="H1215" s="14">
        <v>925978</v>
      </c>
    </row>
    <row r="1216" spans="1:8">
      <c r="A1216" s="11">
        <v>255133</v>
      </c>
      <c r="B1216" s="12" t="s">
        <v>262</v>
      </c>
      <c r="C1216" s="13" t="str">
        <f t="shared" si="36"/>
        <v>208</v>
      </c>
      <c r="D1216" s="13" t="str">
        <f t="shared" si="37"/>
        <v>20805</v>
      </c>
      <c r="E1216" s="13">
        <f>IF(ISNA(VLOOKUP(F1216,'2020功能科目'!A:B,2,FALSE)),"",VLOOKUP(F1216,'2020功能科目'!A:B,2,FALSE))</f>
        <v>2080505</v>
      </c>
      <c r="F1216" s="12" t="s">
        <v>385</v>
      </c>
      <c r="G1216" s="14">
        <v>5206766.55</v>
      </c>
      <c r="H1216" s="14">
        <v>5224558.5599999996</v>
      </c>
    </row>
    <row r="1217" spans="1:8">
      <c r="A1217" s="11">
        <v>255133</v>
      </c>
      <c r="B1217" s="12" t="s">
        <v>262</v>
      </c>
      <c r="C1217" s="13" t="str">
        <f t="shared" si="36"/>
        <v>208</v>
      </c>
      <c r="D1217" s="13" t="str">
        <f t="shared" si="37"/>
        <v>20805</v>
      </c>
      <c r="E1217" s="13">
        <f>IF(ISNA(VLOOKUP(F1217,'2020功能科目'!A:B,2,FALSE)),"",VLOOKUP(F1217,'2020功能科目'!A:B,2,FALSE))</f>
        <v>2080506</v>
      </c>
      <c r="F1217" s="12" t="s">
        <v>386</v>
      </c>
      <c r="G1217" s="14">
        <v>2608075.4</v>
      </c>
      <c r="H1217" s="14">
        <v>2612279.2799999998</v>
      </c>
    </row>
    <row r="1218" spans="1:8">
      <c r="A1218" s="11">
        <v>255133</v>
      </c>
      <c r="B1218" s="12" t="s">
        <v>262</v>
      </c>
      <c r="C1218" s="13" t="str">
        <f t="shared" si="36"/>
        <v>210</v>
      </c>
      <c r="D1218" s="13" t="str">
        <f t="shared" si="37"/>
        <v>21011</v>
      </c>
      <c r="E1218" s="13">
        <f>IF(ISNA(VLOOKUP(F1218,'2020功能科目'!A:B,2,FALSE)),"",VLOOKUP(F1218,'2020功能科目'!A:B,2,FALSE))</f>
        <v>2101102</v>
      </c>
      <c r="F1218" s="12" t="s">
        <v>388</v>
      </c>
      <c r="G1218" s="14">
        <v>4630496.6399999997</v>
      </c>
      <c r="H1218" s="14">
        <v>4244953.83</v>
      </c>
    </row>
    <row r="1219" spans="1:8">
      <c r="A1219" s="11">
        <v>255133</v>
      </c>
      <c r="B1219" s="12" t="s">
        <v>262</v>
      </c>
      <c r="C1219" s="13" t="str">
        <f t="shared" ref="C1219:C1282" si="38">LEFT(D1219,3)</f>
        <v>221</v>
      </c>
      <c r="D1219" s="13" t="str">
        <f t="shared" ref="D1219:D1282" si="39">LEFT(E1219,5)</f>
        <v>22102</v>
      </c>
      <c r="E1219" s="13">
        <f>IF(ISNA(VLOOKUP(F1219,'2020功能科目'!A:B,2,FALSE)),"",VLOOKUP(F1219,'2020功能科目'!A:B,2,FALSE))</f>
        <v>2210201</v>
      </c>
      <c r="F1219" s="12" t="s">
        <v>390</v>
      </c>
      <c r="G1219" s="14">
        <v>5251106</v>
      </c>
      <c r="H1219" s="14">
        <v>5220418.92</v>
      </c>
    </row>
    <row r="1220" spans="1:8">
      <c r="A1220" s="11">
        <v>255133</v>
      </c>
      <c r="B1220" s="12" t="s">
        <v>262</v>
      </c>
      <c r="C1220" s="13" t="str">
        <f t="shared" si="38"/>
        <v>221</v>
      </c>
      <c r="D1220" s="13" t="str">
        <f t="shared" si="39"/>
        <v>22102</v>
      </c>
      <c r="E1220" s="13">
        <f>IF(ISNA(VLOOKUP(F1220,'2020功能科目'!A:B,2,FALSE)),"",VLOOKUP(F1220,'2020功能科目'!A:B,2,FALSE))</f>
        <v>2210202</v>
      </c>
      <c r="F1220" s="12" t="s">
        <v>391</v>
      </c>
      <c r="G1220" s="14">
        <v>283680</v>
      </c>
      <c r="H1220" s="14">
        <v>282060</v>
      </c>
    </row>
    <row r="1221" spans="1:8">
      <c r="A1221" s="11">
        <v>255133</v>
      </c>
      <c r="B1221" s="12" t="s">
        <v>262</v>
      </c>
      <c r="C1221" s="13" t="str">
        <f t="shared" si="38"/>
        <v>221</v>
      </c>
      <c r="D1221" s="13" t="str">
        <f t="shared" si="39"/>
        <v>22102</v>
      </c>
      <c r="E1221" s="13">
        <f>IF(ISNA(VLOOKUP(F1221,'2020功能科目'!A:B,2,FALSE)),"",VLOOKUP(F1221,'2020功能科目'!A:B,2,FALSE))</f>
        <v>2210203</v>
      </c>
      <c r="F1221" s="12" t="s">
        <v>392</v>
      </c>
      <c r="G1221" s="14">
        <v>5755644</v>
      </c>
      <c r="H1221" s="14">
        <v>5255280</v>
      </c>
    </row>
    <row r="1222" spans="1:8">
      <c r="A1222" s="11">
        <v>255134</v>
      </c>
      <c r="B1222" s="12" t="s">
        <v>263</v>
      </c>
      <c r="C1222" s="13" t="str">
        <f t="shared" si="38"/>
        <v>205</v>
      </c>
      <c r="D1222" s="13" t="str">
        <f t="shared" si="39"/>
        <v>20502</v>
      </c>
      <c r="E1222" s="13">
        <f>IF(ISNA(VLOOKUP(F1222,'2020功能科目'!A:B,2,FALSE)),"",VLOOKUP(F1222,'2020功能科目'!A:B,2,FALSE))</f>
        <v>2050202</v>
      </c>
      <c r="F1222" s="12" t="s">
        <v>378</v>
      </c>
      <c r="G1222" s="14">
        <v>27639216.010000002</v>
      </c>
      <c r="H1222" s="14">
        <v>15864445.4</v>
      </c>
    </row>
    <row r="1223" spans="1:8">
      <c r="A1223" s="11">
        <v>255134</v>
      </c>
      <c r="B1223" s="12" t="s">
        <v>263</v>
      </c>
      <c r="C1223" s="13" t="str">
        <f t="shared" si="38"/>
        <v>205</v>
      </c>
      <c r="D1223" s="13" t="str">
        <f t="shared" si="39"/>
        <v>20502</v>
      </c>
      <c r="E1223" s="13">
        <f>IF(ISNA(VLOOKUP(F1223,'2020功能科目'!A:B,2,FALSE)),"",VLOOKUP(F1223,'2020功能科目'!A:B,2,FALSE))</f>
        <v>2050299</v>
      </c>
      <c r="F1223" s="12" t="s">
        <v>380</v>
      </c>
      <c r="G1223" s="14">
        <v>201870.07999999999</v>
      </c>
      <c r="H1223" s="14">
        <v>0</v>
      </c>
    </row>
    <row r="1224" spans="1:8">
      <c r="A1224" s="11">
        <v>255134</v>
      </c>
      <c r="B1224" s="12" t="s">
        <v>263</v>
      </c>
      <c r="C1224" s="13" t="str">
        <f t="shared" si="38"/>
        <v>205</v>
      </c>
      <c r="D1224" s="13" t="str">
        <f t="shared" si="39"/>
        <v>20508</v>
      </c>
      <c r="E1224" s="13">
        <f>IF(ISNA(VLOOKUP(F1224,'2020功能科目'!A:B,2,FALSE)),"",VLOOKUP(F1224,'2020功能科目'!A:B,2,FALSE))</f>
        <v>2050803</v>
      </c>
      <c r="F1224" s="12" t="s">
        <v>381</v>
      </c>
      <c r="G1224" s="14">
        <v>31600</v>
      </c>
      <c r="H1224" s="14">
        <v>63200</v>
      </c>
    </row>
    <row r="1225" spans="1:8">
      <c r="A1225" s="11">
        <v>255134</v>
      </c>
      <c r="B1225" s="12" t="s">
        <v>263</v>
      </c>
      <c r="C1225" s="13" t="str">
        <f t="shared" si="38"/>
        <v>205</v>
      </c>
      <c r="D1225" s="13" t="str">
        <f t="shared" si="39"/>
        <v>20509</v>
      </c>
      <c r="E1225" s="13">
        <f>IF(ISNA(VLOOKUP(F1225,'2020功能科目'!A:B,2,FALSE)),"",VLOOKUP(F1225,'2020功能科目'!A:B,2,FALSE))</f>
        <v>2050903</v>
      </c>
      <c r="F1225" s="12" t="s">
        <v>382</v>
      </c>
      <c r="G1225" s="14">
        <v>1585406.33</v>
      </c>
      <c r="H1225" s="14">
        <v>7828298</v>
      </c>
    </row>
    <row r="1226" spans="1:8">
      <c r="A1226" s="11">
        <v>255134</v>
      </c>
      <c r="B1226" s="12" t="s">
        <v>263</v>
      </c>
      <c r="C1226" s="13" t="str">
        <f t="shared" si="38"/>
        <v>205</v>
      </c>
      <c r="D1226" s="13" t="str">
        <f t="shared" si="39"/>
        <v>20509</v>
      </c>
      <c r="E1226" s="13">
        <f>IF(ISNA(VLOOKUP(F1226,'2020功能科目'!A:B,2,FALSE)),"",VLOOKUP(F1226,'2020功能科目'!A:B,2,FALSE))</f>
        <v>2050904</v>
      </c>
      <c r="F1226" s="12" t="s">
        <v>383</v>
      </c>
      <c r="G1226" s="14">
        <v>1243200</v>
      </c>
      <c r="H1226" s="14">
        <v>1246200</v>
      </c>
    </row>
    <row r="1227" spans="1:8">
      <c r="A1227" s="11">
        <v>255134</v>
      </c>
      <c r="B1227" s="12" t="s">
        <v>263</v>
      </c>
      <c r="C1227" s="13" t="str">
        <f t="shared" si="38"/>
        <v>208</v>
      </c>
      <c r="D1227" s="13" t="str">
        <f t="shared" si="39"/>
        <v>20805</v>
      </c>
      <c r="E1227" s="13">
        <f>IF(ISNA(VLOOKUP(F1227,'2020功能科目'!A:B,2,FALSE)),"",VLOOKUP(F1227,'2020功能科目'!A:B,2,FALSE))</f>
        <v>2080502</v>
      </c>
      <c r="F1227" s="12" t="s">
        <v>384</v>
      </c>
      <c r="G1227" s="14">
        <v>2590352</v>
      </c>
      <c r="H1227" s="14">
        <v>1603430</v>
      </c>
    </row>
    <row r="1228" spans="1:8">
      <c r="A1228" s="11">
        <v>255134</v>
      </c>
      <c r="B1228" s="12" t="s">
        <v>263</v>
      </c>
      <c r="C1228" s="13" t="str">
        <f t="shared" si="38"/>
        <v>208</v>
      </c>
      <c r="D1228" s="13" t="str">
        <f t="shared" si="39"/>
        <v>20805</v>
      </c>
      <c r="E1228" s="13">
        <f>IF(ISNA(VLOOKUP(F1228,'2020功能科目'!A:B,2,FALSE)),"",VLOOKUP(F1228,'2020功能科目'!A:B,2,FALSE))</f>
        <v>2080505</v>
      </c>
      <c r="F1228" s="12" t="s">
        <v>385</v>
      </c>
      <c r="G1228" s="14">
        <v>1740151.89</v>
      </c>
      <c r="H1228" s="14">
        <v>1870683.84</v>
      </c>
    </row>
    <row r="1229" spans="1:8">
      <c r="A1229" s="11">
        <v>255134</v>
      </c>
      <c r="B1229" s="12" t="s">
        <v>263</v>
      </c>
      <c r="C1229" s="13" t="str">
        <f t="shared" si="38"/>
        <v>208</v>
      </c>
      <c r="D1229" s="13" t="str">
        <f t="shared" si="39"/>
        <v>20805</v>
      </c>
      <c r="E1229" s="13">
        <f>IF(ISNA(VLOOKUP(F1229,'2020功能科目'!A:B,2,FALSE)),"",VLOOKUP(F1229,'2020功能科目'!A:B,2,FALSE))</f>
        <v>2080506</v>
      </c>
      <c r="F1229" s="12" t="s">
        <v>386</v>
      </c>
      <c r="G1229" s="14">
        <v>870075.91</v>
      </c>
      <c r="H1229" s="14">
        <v>935341.92</v>
      </c>
    </row>
    <row r="1230" spans="1:8">
      <c r="A1230" s="11">
        <v>255134</v>
      </c>
      <c r="B1230" s="12" t="s">
        <v>263</v>
      </c>
      <c r="C1230" s="13" t="str">
        <f t="shared" si="38"/>
        <v>210</v>
      </c>
      <c r="D1230" s="13" t="str">
        <f t="shared" si="39"/>
        <v>21011</v>
      </c>
      <c r="E1230" s="13">
        <f>IF(ISNA(VLOOKUP(F1230,'2020功能科目'!A:B,2,FALSE)),"",VLOOKUP(F1230,'2020功能科目'!A:B,2,FALSE))</f>
        <v>2101102</v>
      </c>
      <c r="F1230" s="12" t="s">
        <v>388</v>
      </c>
      <c r="G1230" s="14">
        <v>1778053.62</v>
      </c>
      <c r="H1230" s="14">
        <v>1519930.62</v>
      </c>
    </row>
    <row r="1231" spans="1:8">
      <c r="A1231" s="11">
        <v>255134</v>
      </c>
      <c r="B1231" s="12" t="s">
        <v>263</v>
      </c>
      <c r="C1231" s="13" t="str">
        <f t="shared" si="38"/>
        <v>210</v>
      </c>
      <c r="D1231" s="13" t="str">
        <f t="shared" si="39"/>
        <v>21011</v>
      </c>
      <c r="E1231" s="13">
        <f>IF(ISNA(VLOOKUP(F1231,'2020功能科目'!A:B,2,FALSE)),"",VLOOKUP(F1231,'2020功能科目'!A:B,2,FALSE))</f>
        <v>2101199</v>
      </c>
      <c r="F1231" s="12" t="s">
        <v>389</v>
      </c>
      <c r="G1231" s="14">
        <v>90000</v>
      </c>
      <c r="H1231" s="14">
        <v>90000</v>
      </c>
    </row>
    <row r="1232" spans="1:8">
      <c r="A1232" s="11">
        <v>255134</v>
      </c>
      <c r="B1232" s="12" t="s">
        <v>263</v>
      </c>
      <c r="C1232" s="13" t="str">
        <f t="shared" si="38"/>
        <v>221</v>
      </c>
      <c r="D1232" s="13" t="str">
        <f t="shared" si="39"/>
        <v>22102</v>
      </c>
      <c r="E1232" s="13">
        <f>IF(ISNA(VLOOKUP(F1232,'2020功能科目'!A:B,2,FALSE)),"",VLOOKUP(F1232,'2020功能科目'!A:B,2,FALSE))</f>
        <v>2210201</v>
      </c>
      <c r="F1232" s="12" t="s">
        <v>390</v>
      </c>
      <c r="G1232" s="14">
        <v>1914825.88</v>
      </c>
      <c r="H1232" s="14">
        <v>1877012.88</v>
      </c>
    </row>
    <row r="1233" spans="1:8">
      <c r="A1233" s="11">
        <v>255134</v>
      </c>
      <c r="B1233" s="12" t="s">
        <v>263</v>
      </c>
      <c r="C1233" s="13" t="str">
        <f t="shared" si="38"/>
        <v>221</v>
      </c>
      <c r="D1233" s="13" t="str">
        <f t="shared" si="39"/>
        <v>22102</v>
      </c>
      <c r="E1233" s="13">
        <f>IF(ISNA(VLOOKUP(F1233,'2020功能科目'!A:B,2,FALSE)),"",VLOOKUP(F1233,'2020功能科目'!A:B,2,FALSE))</f>
        <v>2210202</v>
      </c>
      <c r="F1233" s="12" t="s">
        <v>391</v>
      </c>
      <c r="G1233" s="14">
        <v>196080</v>
      </c>
      <c r="H1233" s="14">
        <v>198720</v>
      </c>
    </row>
    <row r="1234" spans="1:8">
      <c r="A1234" s="11">
        <v>255134</v>
      </c>
      <c r="B1234" s="12" t="s">
        <v>263</v>
      </c>
      <c r="C1234" s="13" t="str">
        <f t="shared" si="38"/>
        <v>221</v>
      </c>
      <c r="D1234" s="13" t="str">
        <f t="shared" si="39"/>
        <v>22102</v>
      </c>
      <c r="E1234" s="13">
        <f>IF(ISNA(VLOOKUP(F1234,'2020功能科目'!A:B,2,FALSE)),"",VLOOKUP(F1234,'2020功能科目'!A:B,2,FALSE))</f>
        <v>2210203</v>
      </c>
      <c r="F1234" s="12" t="s">
        <v>392</v>
      </c>
      <c r="G1234" s="14">
        <v>2070882</v>
      </c>
      <c r="H1234" s="14">
        <v>2021496</v>
      </c>
    </row>
    <row r="1235" spans="1:8">
      <c r="A1235" s="11">
        <v>255135</v>
      </c>
      <c r="B1235" s="12" t="s">
        <v>264</v>
      </c>
      <c r="C1235" s="13" t="str">
        <f t="shared" si="38"/>
        <v>205</v>
      </c>
      <c r="D1235" s="13" t="str">
        <f t="shared" si="39"/>
        <v>20502</v>
      </c>
      <c r="E1235" s="13">
        <f>IF(ISNA(VLOOKUP(F1235,'2020功能科目'!A:B,2,FALSE)),"",VLOOKUP(F1235,'2020功能科目'!A:B,2,FALSE))</f>
        <v>2050202</v>
      </c>
      <c r="F1235" s="12" t="s">
        <v>378</v>
      </c>
      <c r="G1235" s="14">
        <v>70638162.769999996</v>
      </c>
      <c r="H1235" s="14">
        <v>59028617.859999999</v>
      </c>
    </row>
    <row r="1236" spans="1:8">
      <c r="A1236" s="11">
        <v>255135</v>
      </c>
      <c r="B1236" s="12" t="s">
        <v>264</v>
      </c>
      <c r="C1236" s="13" t="str">
        <f t="shared" si="38"/>
        <v>205</v>
      </c>
      <c r="D1236" s="13" t="str">
        <f t="shared" si="39"/>
        <v>20502</v>
      </c>
      <c r="E1236" s="13">
        <f>IF(ISNA(VLOOKUP(F1236,'2020功能科目'!A:B,2,FALSE)),"",VLOOKUP(F1236,'2020功能科目'!A:B,2,FALSE))</f>
        <v>2050299</v>
      </c>
      <c r="F1236" s="12" t="s">
        <v>380</v>
      </c>
      <c r="G1236" s="14">
        <v>161200</v>
      </c>
      <c r="H1236" s="14">
        <v>0</v>
      </c>
    </row>
    <row r="1237" spans="1:8">
      <c r="A1237" s="11">
        <v>255135</v>
      </c>
      <c r="B1237" s="12" t="s">
        <v>264</v>
      </c>
      <c r="C1237" s="13" t="str">
        <f t="shared" si="38"/>
        <v>205</v>
      </c>
      <c r="D1237" s="13" t="str">
        <f t="shared" si="39"/>
        <v>20508</v>
      </c>
      <c r="E1237" s="13">
        <f>IF(ISNA(VLOOKUP(F1237,'2020功能科目'!A:B,2,FALSE)),"",VLOOKUP(F1237,'2020功能科目'!A:B,2,FALSE))</f>
        <v>2050803</v>
      </c>
      <c r="F1237" s="12" t="s">
        <v>381</v>
      </c>
      <c r="G1237" s="14">
        <v>0</v>
      </c>
      <c r="H1237" s="14">
        <v>172800</v>
      </c>
    </row>
    <row r="1238" spans="1:8">
      <c r="A1238" s="11">
        <v>255135</v>
      </c>
      <c r="B1238" s="12" t="s">
        <v>264</v>
      </c>
      <c r="C1238" s="13" t="str">
        <f t="shared" si="38"/>
        <v>205</v>
      </c>
      <c r="D1238" s="13" t="str">
        <f t="shared" si="39"/>
        <v>20509</v>
      </c>
      <c r="E1238" s="13">
        <f>IF(ISNA(VLOOKUP(F1238,'2020功能科目'!A:B,2,FALSE)),"",VLOOKUP(F1238,'2020功能科目'!A:B,2,FALSE))</f>
        <v>2050903</v>
      </c>
      <c r="F1238" s="12" t="s">
        <v>382</v>
      </c>
      <c r="G1238" s="14">
        <v>4857069.8099999996</v>
      </c>
      <c r="H1238" s="14">
        <v>4879000</v>
      </c>
    </row>
    <row r="1239" spans="1:8">
      <c r="A1239" s="11">
        <v>255135</v>
      </c>
      <c r="B1239" s="12" t="s">
        <v>264</v>
      </c>
      <c r="C1239" s="13" t="str">
        <f t="shared" si="38"/>
        <v>205</v>
      </c>
      <c r="D1239" s="13" t="str">
        <f t="shared" si="39"/>
        <v>20509</v>
      </c>
      <c r="E1239" s="13">
        <f>IF(ISNA(VLOOKUP(F1239,'2020功能科目'!A:B,2,FALSE)),"",VLOOKUP(F1239,'2020功能科目'!A:B,2,FALSE))</f>
        <v>2050904</v>
      </c>
      <c r="F1239" s="12" t="s">
        <v>383</v>
      </c>
      <c r="G1239" s="14">
        <v>367291.2</v>
      </c>
      <c r="H1239" s="14">
        <v>367460</v>
      </c>
    </row>
    <row r="1240" spans="1:8">
      <c r="A1240" s="11">
        <v>255135</v>
      </c>
      <c r="B1240" s="12" t="s">
        <v>264</v>
      </c>
      <c r="C1240" s="13" t="str">
        <f t="shared" si="38"/>
        <v>208</v>
      </c>
      <c r="D1240" s="13" t="str">
        <f t="shared" si="39"/>
        <v>20805</v>
      </c>
      <c r="E1240" s="13">
        <f>IF(ISNA(VLOOKUP(F1240,'2020功能科目'!A:B,2,FALSE)),"",VLOOKUP(F1240,'2020功能科目'!A:B,2,FALSE))</f>
        <v>2080502</v>
      </c>
      <c r="F1240" s="12" t="s">
        <v>384</v>
      </c>
      <c r="G1240" s="14">
        <v>2981988.6</v>
      </c>
      <c r="H1240" s="14">
        <v>2469711</v>
      </c>
    </row>
    <row r="1241" spans="1:8">
      <c r="A1241" s="11">
        <v>255135</v>
      </c>
      <c r="B1241" s="12" t="s">
        <v>264</v>
      </c>
      <c r="C1241" s="13" t="str">
        <f t="shared" si="38"/>
        <v>208</v>
      </c>
      <c r="D1241" s="13" t="str">
        <f t="shared" si="39"/>
        <v>20805</v>
      </c>
      <c r="E1241" s="13">
        <f>IF(ISNA(VLOOKUP(F1241,'2020功能科目'!A:B,2,FALSE)),"",VLOOKUP(F1241,'2020功能科目'!A:B,2,FALSE))</f>
        <v>2080505</v>
      </c>
      <c r="F1241" s="12" t="s">
        <v>385</v>
      </c>
      <c r="G1241" s="14">
        <v>5590922.7199999997</v>
      </c>
      <c r="H1241" s="14">
        <v>5133937.5999999996</v>
      </c>
    </row>
    <row r="1242" spans="1:8">
      <c r="A1242" s="11">
        <v>255135</v>
      </c>
      <c r="B1242" s="12" t="s">
        <v>264</v>
      </c>
      <c r="C1242" s="13" t="str">
        <f t="shared" si="38"/>
        <v>208</v>
      </c>
      <c r="D1242" s="13" t="str">
        <f t="shared" si="39"/>
        <v>20805</v>
      </c>
      <c r="E1242" s="13">
        <f>IF(ISNA(VLOOKUP(F1242,'2020功能科目'!A:B,2,FALSE)),"",VLOOKUP(F1242,'2020功能科目'!A:B,2,FALSE))</f>
        <v>2080506</v>
      </c>
      <c r="F1242" s="12" t="s">
        <v>386</v>
      </c>
      <c r="G1242" s="14">
        <v>2795461.36</v>
      </c>
      <c r="H1242" s="14">
        <v>2566968.7999999998</v>
      </c>
    </row>
    <row r="1243" spans="1:8">
      <c r="A1243" s="11">
        <v>255135</v>
      </c>
      <c r="B1243" s="12" t="s">
        <v>264</v>
      </c>
      <c r="C1243" s="13" t="str">
        <f t="shared" si="38"/>
        <v>208</v>
      </c>
      <c r="D1243" s="13" t="str">
        <f t="shared" si="39"/>
        <v>20808</v>
      </c>
      <c r="E1243" s="13">
        <f>IF(ISNA(VLOOKUP(F1243,'2020功能科目'!A:B,2,FALSE)),"",VLOOKUP(F1243,'2020功能科目'!A:B,2,FALSE))</f>
        <v>2080801</v>
      </c>
      <c r="F1243" s="12" t="s">
        <v>387</v>
      </c>
      <c r="G1243" s="14">
        <v>315718</v>
      </c>
      <c r="H1243" s="14">
        <v>0</v>
      </c>
    </row>
    <row r="1244" spans="1:8">
      <c r="A1244" s="11">
        <v>255135</v>
      </c>
      <c r="B1244" s="12" t="s">
        <v>264</v>
      </c>
      <c r="C1244" s="13" t="str">
        <f t="shared" si="38"/>
        <v>210</v>
      </c>
      <c r="D1244" s="13" t="str">
        <f t="shared" si="39"/>
        <v>21011</v>
      </c>
      <c r="E1244" s="13">
        <f>IF(ISNA(VLOOKUP(F1244,'2020功能科目'!A:B,2,FALSE)),"",VLOOKUP(F1244,'2020功能科目'!A:B,2,FALSE))</f>
        <v>2101102</v>
      </c>
      <c r="F1244" s="12" t="s">
        <v>388</v>
      </c>
      <c r="G1244" s="14">
        <v>4503606.45</v>
      </c>
      <c r="H1244" s="14">
        <v>4171324.3</v>
      </c>
    </row>
    <row r="1245" spans="1:8">
      <c r="A1245" s="11">
        <v>255135</v>
      </c>
      <c r="B1245" s="12" t="s">
        <v>264</v>
      </c>
      <c r="C1245" s="13" t="str">
        <f t="shared" si="38"/>
        <v>210</v>
      </c>
      <c r="D1245" s="13" t="str">
        <f t="shared" si="39"/>
        <v>21011</v>
      </c>
      <c r="E1245" s="13">
        <f>IF(ISNA(VLOOKUP(F1245,'2020功能科目'!A:B,2,FALSE)),"",VLOOKUP(F1245,'2020功能科目'!A:B,2,FALSE))</f>
        <v>2101199</v>
      </c>
      <c r="F1245" s="12" t="s">
        <v>389</v>
      </c>
      <c r="G1245" s="14">
        <v>180000</v>
      </c>
      <c r="H1245" s="14">
        <v>180000</v>
      </c>
    </row>
    <row r="1246" spans="1:8">
      <c r="A1246" s="11">
        <v>255135</v>
      </c>
      <c r="B1246" s="12" t="s">
        <v>264</v>
      </c>
      <c r="C1246" s="13" t="str">
        <f t="shared" si="38"/>
        <v>221</v>
      </c>
      <c r="D1246" s="13" t="str">
        <f t="shared" si="39"/>
        <v>22102</v>
      </c>
      <c r="E1246" s="13">
        <f>IF(ISNA(VLOOKUP(F1246,'2020功能科目'!A:B,2,FALSE)),"",VLOOKUP(F1246,'2020功能科目'!A:B,2,FALSE))</f>
        <v>2210201</v>
      </c>
      <c r="F1246" s="12" t="s">
        <v>390</v>
      </c>
      <c r="G1246" s="14">
        <v>5181635</v>
      </c>
      <c r="H1246" s="14">
        <v>5146453.2</v>
      </c>
    </row>
    <row r="1247" spans="1:8">
      <c r="A1247" s="11">
        <v>255135</v>
      </c>
      <c r="B1247" s="12" t="s">
        <v>264</v>
      </c>
      <c r="C1247" s="13" t="str">
        <f t="shared" si="38"/>
        <v>221</v>
      </c>
      <c r="D1247" s="13" t="str">
        <f t="shared" si="39"/>
        <v>22102</v>
      </c>
      <c r="E1247" s="13">
        <f>IF(ISNA(VLOOKUP(F1247,'2020功能科目'!A:B,2,FALSE)),"",VLOOKUP(F1247,'2020功能科目'!A:B,2,FALSE))</f>
        <v>2210202</v>
      </c>
      <c r="F1247" s="12" t="s">
        <v>391</v>
      </c>
      <c r="G1247" s="14">
        <v>377360</v>
      </c>
      <c r="H1247" s="14">
        <v>382320</v>
      </c>
    </row>
    <row r="1248" spans="1:8">
      <c r="A1248" s="11">
        <v>255135</v>
      </c>
      <c r="B1248" s="12" t="s">
        <v>264</v>
      </c>
      <c r="C1248" s="13" t="str">
        <f t="shared" si="38"/>
        <v>221</v>
      </c>
      <c r="D1248" s="13" t="str">
        <f t="shared" si="39"/>
        <v>22102</v>
      </c>
      <c r="E1248" s="13">
        <f>IF(ISNA(VLOOKUP(F1248,'2020功能科目'!A:B,2,FALSE)),"",VLOOKUP(F1248,'2020功能科目'!A:B,2,FALSE))</f>
        <v>2210203</v>
      </c>
      <c r="F1248" s="12" t="s">
        <v>392</v>
      </c>
      <c r="G1248" s="14">
        <v>5560209</v>
      </c>
      <c r="H1248" s="14">
        <v>5459402.7599999998</v>
      </c>
    </row>
    <row r="1249" spans="1:8">
      <c r="A1249" s="11">
        <v>255137</v>
      </c>
      <c r="B1249" s="12" t="s">
        <v>265</v>
      </c>
      <c r="C1249" s="13" t="str">
        <f t="shared" si="38"/>
        <v>205</v>
      </c>
      <c r="D1249" s="13" t="str">
        <f t="shared" si="39"/>
        <v>20502</v>
      </c>
      <c r="E1249" s="13">
        <f>IF(ISNA(VLOOKUP(F1249,'2020功能科目'!A:B,2,FALSE)),"",VLOOKUP(F1249,'2020功能科目'!A:B,2,FALSE))</f>
        <v>2050202</v>
      </c>
      <c r="F1249" s="12" t="s">
        <v>378</v>
      </c>
      <c r="G1249" s="14">
        <v>19574564.18</v>
      </c>
      <c r="H1249" s="14">
        <v>14200262.32</v>
      </c>
    </row>
    <row r="1250" spans="1:8">
      <c r="A1250" s="11">
        <v>255137</v>
      </c>
      <c r="B1250" s="12" t="s">
        <v>265</v>
      </c>
      <c r="C1250" s="13" t="str">
        <f t="shared" si="38"/>
        <v>205</v>
      </c>
      <c r="D1250" s="13" t="str">
        <f t="shared" si="39"/>
        <v>20502</v>
      </c>
      <c r="E1250" s="13">
        <f>IF(ISNA(VLOOKUP(F1250,'2020功能科目'!A:B,2,FALSE)),"",VLOOKUP(F1250,'2020功能科目'!A:B,2,FALSE))</f>
        <v>2050299</v>
      </c>
      <c r="F1250" s="12" t="s">
        <v>380</v>
      </c>
      <c r="G1250" s="14">
        <v>52454.37</v>
      </c>
      <c r="H1250" s="14">
        <v>0</v>
      </c>
    </row>
    <row r="1251" spans="1:8">
      <c r="A1251" s="11">
        <v>255137</v>
      </c>
      <c r="B1251" s="12" t="s">
        <v>265</v>
      </c>
      <c r="C1251" s="13" t="str">
        <f t="shared" si="38"/>
        <v>205</v>
      </c>
      <c r="D1251" s="13" t="str">
        <f t="shared" si="39"/>
        <v>20508</v>
      </c>
      <c r="E1251" s="13">
        <f>IF(ISNA(VLOOKUP(F1251,'2020功能科目'!A:B,2,FALSE)),"",VLOOKUP(F1251,'2020功能科目'!A:B,2,FALSE))</f>
        <v>2050803</v>
      </c>
      <c r="F1251" s="12" t="s">
        <v>381</v>
      </c>
      <c r="G1251" s="14">
        <v>19600</v>
      </c>
      <c r="H1251" s="14">
        <v>39200</v>
      </c>
    </row>
    <row r="1252" spans="1:8">
      <c r="A1252" s="11">
        <v>255137</v>
      </c>
      <c r="B1252" s="12" t="s">
        <v>265</v>
      </c>
      <c r="C1252" s="13" t="str">
        <f t="shared" si="38"/>
        <v>205</v>
      </c>
      <c r="D1252" s="13" t="str">
        <f t="shared" si="39"/>
        <v>20509</v>
      </c>
      <c r="E1252" s="13">
        <f>IF(ISNA(VLOOKUP(F1252,'2020功能科目'!A:B,2,FALSE)),"",VLOOKUP(F1252,'2020功能科目'!A:B,2,FALSE))</f>
        <v>2050903</v>
      </c>
      <c r="F1252" s="12" t="s">
        <v>382</v>
      </c>
      <c r="G1252" s="14">
        <v>279836</v>
      </c>
      <c r="H1252" s="14">
        <v>280000</v>
      </c>
    </row>
    <row r="1253" spans="1:8">
      <c r="A1253" s="11">
        <v>255137</v>
      </c>
      <c r="B1253" s="12" t="s">
        <v>265</v>
      </c>
      <c r="C1253" s="13" t="str">
        <f t="shared" si="38"/>
        <v>205</v>
      </c>
      <c r="D1253" s="13" t="str">
        <f t="shared" si="39"/>
        <v>20509</v>
      </c>
      <c r="E1253" s="13">
        <f>IF(ISNA(VLOOKUP(F1253,'2020功能科目'!A:B,2,FALSE)),"",VLOOKUP(F1253,'2020功能科目'!A:B,2,FALSE))</f>
        <v>2050904</v>
      </c>
      <c r="F1253" s="12" t="s">
        <v>383</v>
      </c>
      <c r="G1253" s="14">
        <v>510119.2</v>
      </c>
      <c r="H1253" s="14">
        <v>513440.2</v>
      </c>
    </row>
    <row r="1254" spans="1:8">
      <c r="A1254" s="11">
        <v>255137</v>
      </c>
      <c r="B1254" s="12" t="s">
        <v>265</v>
      </c>
      <c r="C1254" s="13" t="str">
        <f t="shared" si="38"/>
        <v>208</v>
      </c>
      <c r="D1254" s="13" t="str">
        <f t="shared" si="39"/>
        <v>20805</v>
      </c>
      <c r="E1254" s="13">
        <f>IF(ISNA(VLOOKUP(F1254,'2020功能科目'!A:B,2,FALSE)),"",VLOOKUP(F1254,'2020功能科目'!A:B,2,FALSE))</f>
        <v>2080502</v>
      </c>
      <c r="F1254" s="12" t="s">
        <v>384</v>
      </c>
      <c r="G1254" s="14">
        <v>724223.04</v>
      </c>
      <c r="H1254" s="14">
        <v>717366</v>
      </c>
    </row>
    <row r="1255" spans="1:8">
      <c r="A1255" s="11">
        <v>255137</v>
      </c>
      <c r="B1255" s="12" t="s">
        <v>265</v>
      </c>
      <c r="C1255" s="13" t="str">
        <f t="shared" si="38"/>
        <v>208</v>
      </c>
      <c r="D1255" s="13" t="str">
        <f t="shared" si="39"/>
        <v>20805</v>
      </c>
      <c r="E1255" s="13">
        <f>IF(ISNA(VLOOKUP(F1255,'2020功能科目'!A:B,2,FALSE)),"",VLOOKUP(F1255,'2020功能科目'!A:B,2,FALSE))</f>
        <v>2080505</v>
      </c>
      <c r="F1255" s="12" t="s">
        <v>385</v>
      </c>
      <c r="G1255" s="14">
        <v>980449.12</v>
      </c>
      <c r="H1255" s="14">
        <v>1021689.6</v>
      </c>
    </row>
    <row r="1256" spans="1:8">
      <c r="A1256" s="11">
        <v>255137</v>
      </c>
      <c r="B1256" s="12" t="s">
        <v>265</v>
      </c>
      <c r="C1256" s="13" t="str">
        <f t="shared" si="38"/>
        <v>208</v>
      </c>
      <c r="D1256" s="13" t="str">
        <f t="shared" si="39"/>
        <v>20805</v>
      </c>
      <c r="E1256" s="13">
        <f>IF(ISNA(VLOOKUP(F1256,'2020功能科目'!A:B,2,FALSE)),"",VLOOKUP(F1256,'2020功能科目'!A:B,2,FALSE))</f>
        <v>2080506</v>
      </c>
      <c r="F1256" s="12" t="s">
        <v>386</v>
      </c>
      <c r="G1256" s="14">
        <v>490224.56</v>
      </c>
      <c r="H1256" s="14">
        <v>510844.8</v>
      </c>
    </row>
    <row r="1257" spans="1:8">
      <c r="A1257" s="11">
        <v>255137</v>
      </c>
      <c r="B1257" s="12" t="s">
        <v>265</v>
      </c>
      <c r="C1257" s="13" t="str">
        <f t="shared" si="38"/>
        <v>210</v>
      </c>
      <c r="D1257" s="13" t="str">
        <f t="shared" si="39"/>
        <v>21011</v>
      </c>
      <c r="E1257" s="13">
        <f>IF(ISNA(VLOOKUP(F1257,'2020功能科目'!A:B,2,FALSE)),"",VLOOKUP(F1257,'2020功能科目'!A:B,2,FALSE))</f>
        <v>2101102</v>
      </c>
      <c r="F1257" s="12" t="s">
        <v>388</v>
      </c>
      <c r="G1257" s="14">
        <v>818155.74</v>
      </c>
      <c r="H1257" s="14">
        <v>830122.8</v>
      </c>
    </row>
    <row r="1258" spans="1:8">
      <c r="A1258" s="11">
        <v>255137</v>
      </c>
      <c r="B1258" s="12" t="s">
        <v>265</v>
      </c>
      <c r="C1258" s="13" t="str">
        <f t="shared" si="38"/>
        <v>221</v>
      </c>
      <c r="D1258" s="13" t="str">
        <f t="shared" si="39"/>
        <v>22102</v>
      </c>
      <c r="E1258" s="13">
        <f>IF(ISNA(VLOOKUP(F1258,'2020功能科目'!A:B,2,FALSE)),"",VLOOKUP(F1258,'2020功能科目'!A:B,2,FALSE))</f>
        <v>2210201</v>
      </c>
      <c r="F1258" s="12" t="s">
        <v>390</v>
      </c>
      <c r="G1258" s="14">
        <v>1105250</v>
      </c>
      <c r="H1258" s="14">
        <v>1060267.2</v>
      </c>
    </row>
    <row r="1259" spans="1:8">
      <c r="A1259" s="11">
        <v>255137</v>
      </c>
      <c r="B1259" s="12" t="s">
        <v>265</v>
      </c>
      <c r="C1259" s="13" t="str">
        <f t="shared" si="38"/>
        <v>221</v>
      </c>
      <c r="D1259" s="13" t="str">
        <f t="shared" si="39"/>
        <v>22102</v>
      </c>
      <c r="E1259" s="13">
        <f>IF(ISNA(VLOOKUP(F1259,'2020功能科目'!A:B,2,FALSE)),"",VLOOKUP(F1259,'2020功能科目'!A:B,2,FALSE))</f>
        <v>2210202</v>
      </c>
      <c r="F1259" s="12" t="s">
        <v>391</v>
      </c>
      <c r="G1259" s="14">
        <v>109320</v>
      </c>
      <c r="H1259" s="14">
        <v>109320</v>
      </c>
    </row>
    <row r="1260" spans="1:8">
      <c r="A1260" s="11">
        <v>255137</v>
      </c>
      <c r="B1260" s="12" t="s">
        <v>265</v>
      </c>
      <c r="C1260" s="13" t="str">
        <f t="shared" si="38"/>
        <v>221</v>
      </c>
      <c r="D1260" s="13" t="str">
        <f t="shared" si="39"/>
        <v>22102</v>
      </c>
      <c r="E1260" s="13">
        <f>IF(ISNA(VLOOKUP(F1260,'2020功能科目'!A:B,2,FALSE)),"",VLOOKUP(F1260,'2020功能科目'!A:B,2,FALSE))</f>
        <v>2210203</v>
      </c>
      <c r="F1260" s="12" t="s">
        <v>392</v>
      </c>
      <c r="G1260" s="14">
        <v>1223594</v>
      </c>
      <c r="H1260" s="14">
        <v>1231200</v>
      </c>
    </row>
    <row r="1261" spans="1:8">
      <c r="A1261" s="11">
        <v>255138</v>
      </c>
      <c r="B1261" s="12" t="s">
        <v>266</v>
      </c>
      <c r="C1261" s="13" t="str">
        <f t="shared" si="38"/>
        <v>205</v>
      </c>
      <c r="D1261" s="13" t="str">
        <f t="shared" si="39"/>
        <v>20502</v>
      </c>
      <c r="E1261" s="13">
        <f>IF(ISNA(VLOOKUP(F1261,'2020功能科目'!A:B,2,FALSE)),"",VLOOKUP(F1261,'2020功能科目'!A:B,2,FALSE))</f>
        <v>2050202</v>
      </c>
      <c r="F1261" s="12" t="s">
        <v>378</v>
      </c>
      <c r="G1261" s="14">
        <v>23342312.23</v>
      </c>
      <c r="H1261" s="14">
        <v>17166510.300000001</v>
      </c>
    </row>
    <row r="1262" spans="1:8">
      <c r="A1262" s="11">
        <v>255138</v>
      </c>
      <c r="B1262" s="12" t="s">
        <v>266</v>
      </c>
      <c r="C1262" s="13" t="str">
        <f t="shared" si="38"/>
        <v>205</v>
      </c>
      <c r="D1262" s="13" t="str">
        <f t="shared" si="39"/>
        <v>20502</v>
      </c>
      <c r="E1262" s="13">
        <f>IF(ISNA(VLOOKUP(F1262,'2020功能科目'!A:B,2,FALSE)),"",VLOOKUP(F1262,'2020功能科目'!A:B,2,FALSE))</f>
        <v>2050299</v>
      </c>
      <c r="F1262" s="12" t="s">
        <v>380</v>
      </c>
      <c r="G1262" s="14">
        <v>46909.03</v>
      </c>
      <c r="H1262" s="14">
        <v>0</v>
      </c>
    </row>
    <row r="1263" spans="1:8">
      <c r="A1263" s="11">
        <v>255138</v>
      </c>
      <c r="B1263" s="12" t="s">
        <v>266</v>
      </c>
      <c r="C1263" s="13" t="str">
        <f t="shared" si="38"/>
        <v>205</v>
      </c>
      <c r="D1263" s="13" t="str">
        <f t="shared" si="39"/>
        <v>20508</v>
      </c>
      <c r="E1263" s="13">
        <f>IF(ISNA(VLOOKUP(F1263,'2020功能科目'!A:B,2,FALSE)),"",VLOOKUP(F1263,'2020功能科目'!A:B,2,FALSE))</f>
        <v>2050803</v>
      </c>
      <c r="F1263" s="12" t="s">
        <v>381</v>
      </c>
      <c r="G1263" s="14">
        <v>25600</v>
      </c>
      <c r="H1263" s="14">
        <v>51200</v>
      </c>
    </row>
    <row r="1264" spans="1:8">
      <c r="A1264" s="11">
        <v>255138</v>
      </c>
      <c r="B1264" s="12" t="s">
        <v>266</v>
      </c>
      <c r="C1264" s="13" t="str">
        <f t="shared" si="38"/>
        <v>205</v>
      </c>
      <c r="D1264" s="13" t="str">
        <f t="shared" si="39"/>
        <v>20509</v>
      </c>
      <c r="E1264" s="13">
        <f>IF(ISNA(VLOOKUP(F1264,'2020功能科目'!A:B,2,FALSE)),"",VLOOKUP(F1264,'2020功能科目'!A:B,2,FALSE))</f>
        <v>2050904</v>
      </c>
      <c r="F1264" s="12" t="s">
        <v>383</v>
      </c>
      <c r="G1264" s="14">
        <v>350000</v>
      </c>
      <c r="H1264" s="14">
        <v>350000</v>
      </c>
    </row>
    <row r="1265" spans="1:8">
      <c r="A1265" s="11">
        <v>255138</v>
      </c>
      <c r="B1265" s="12" t="s">
        <v>266</v>
      </c>
      <c r="C1265" s="13" t="str">
        <f t="shared" si="38"/>
        <v>208</v>
      </c>
      <c r="D1265" s="13" t="str">
        <f t="shared" si="39"/>
        <v>20805</v>
      </c>
      <c r="E1265" s="13">
        <f>IF(ISNA(VLOOKUP(F1265,'2020功能科目'!A:B,2,FALSE)),"",VLOOKUP(F1265,'2020功能科目'!A:B,2,FALSE))</f>
        <v>2080502</v>
      </c>
      <c r="F1265" s="12" t="s">
        <v>384</v>
      </c>
      <c r="G1265" s="14">
        <v>894288.36</v>
      </c>
      <c r="H1265" s="14">
        <v>758986.36</v>
      </c>
    </row>
    <row r="1266" spans="1:8">
      <c r="A1266" s="11">
        <v>255138</v>
      </c>
      <c r="B1266" s="12" t="s">
        <v>266</v>
      </c>
      <c r="C1266" s="13" t="str">
        <f t="shared" si="38"/>
        <v>208</v>
      </c>
      <c r="D1266" s="13" t="str">
        <f t="shared" si="39"/>
        <v>20805</v>
      </c>
      <c r="E1266" s="13">
        <f>IF(ISNA(VLOOKUP(F1266,'2020功能科目'!A:B,2,FALSE)),"",VLOOKUP(F1266,'2020功能科目'!A:B,2,FALSE))</f>
        <v>2080505</v>
      </c>
      <c r="F1266" s="12" t="s">
        <v>385</v>
      </c>
      <c r="G1266" s="14">
        <v>1428152.56</v>
      </c>
      <c r="H1266" s="14">
        <v>1452120</v>
      </c>
    </row>
    <row r="1267" spans="1:8">
      <c r="A1267" s="11">
        <v>255138</v>
      </c>
      <c r="B1267" s="12" t="s">
        <v>266</v>
      </c>
      <c r="C1267" s="13" t="str">
        <f t="shared" si="38"/>
        <v>208</v>
      </c>
      <c r="D1267" s="13" t="str">
        <f t="shared" si="39"/>
        <v>20805</v>
      </c>
      <c r="E1267" s="13">
        <f>IF(ISNA(VLOOKUP(F1267,'2020功能科目'!A:B,2,FALSE)),"",VLOOKUP(F1267,'2020功能科目'!A:B,2,FALSE))</f>
        <v>2080506</v>
      </c>
      <c r="F1267" s="12" t="s">
        <v>386</v>
      </c>
      <c r="G1267" s="14">
        <v>712296.8</v>
      </c>
      <c r="H1267" s="14">
        <v>726060</v>
      </c>
    </row>
    <row r="1268" spans="1:8">
      <c r="A1268" s="11">
        <v>255138</v>
      </c>
      <c r="B1268" s="12" t="s">
        <v>266</v>
      </c>
      <c r="C1268" s="13" t="str">
        <f t="shared" si="38"/>
        <v>210</v>
      </c>
      <c r="D1268" s="13" t="str">
        <f t="shared" si="39"/>
        <v>21011</v>
      </c>
      <c r="E1268" s="13">
        <f>IF(ISNA(VLOOKUP(F1268,'2020功能科目'!A:B,2,FALSE)),"",VLOOKUP(F1268,'2020功能科目'!A:B,2,FALSE))</f>
        <v>2101102</v>
      </c>
      <c r="F1268" s="12" t="s">
        <v>388</v>
      </c>
      <c r="G1268" s="14">
        <v>1304054.28</v>
      </c>
      <c r="H1268" s="14">
        <v>1179847.5</v>
      </c>
    </row>
    <row r="1269" spans="1:8">
      <c r="A1269" s="11">
        <v>255138</v>
      </c>
      <c r="B1269" s="12" t="s">
        <v>266</v>
      </c>
      <c r="C1269" s="13" t="str">
        <f t="shared" si="38"/>
        <v>221</v>
      </c>
      <c r="D1269" s="13" t="str">
        <f t="shared" si="39"/>
        <v>22102</v>
      </c>
      <c r="E1269" s="13">
        <f>IF(ISNA(VLOOKUP(F1269,'2020功能科目'!A:B,2,FALSE)),"",VLOOKUP(F1269,'2020功能科目'!A:B,2,FALSE))</f>
        <v>2210201</v>
      </c>
      <c r="F1269" s="12" t="s">
        <v>390</v>
      </c>
      <c r="G1269" s="14">
        <v>1492289</v>
      </c>
      <c r="H1269" s="14">
        <v>1473090</v>
      </c>
    </row>
    <row r="1270" spans="1:8">
      <c r="A1270" s="11">
        <v>255138</v>
      </c>
      <c r="B1270" s="12" t="s">
        <v>266</v>
      </c>
      <c r="C1270" s="13" t="str">
        <f t="shared" si="38"/>
        <v>221</v>
      </c>
      <c r="D1270" s="13" t="str">
        <f t="shared" si="39"/>
        <v>22102</v>
      </c>
      <c r="E1270" s="13">
        <f>IF(ISNA(VLOOKUP(F1270,'2020功能科目'!A:B,2,FALSE)),"",VLOOKUP(F1270,'2020功能科目'!A:B,2,FALSE))</f>
        <v>2210202</v>
      </c>
      <c r="F1270" s="12" t="s">
        <v>391</v>
      </c>
      <c r="G1270" s="14">
        <v>126600</v>
      </c>
      <c r="H1270" s="14">
        <v>127560</v>
      </c>
    </row>
    <row r="1271" spans="1:8">
      <c r="A1271" s="11">
        <v>255138</v>
      </c>
      <c r="B1271" s="12" t="s">
        <v>266</v>
      </c>
      <c r="C1271" s="13" t="str">
        <f t="shared" si="38"/>
        <v>221</v>
      </c>
      <c r="D1271" s="13" t="str">
        <f t="shared" si="39"/>
        <v>22102</v>
      </c>
      <c r="E1271" s="13">
        <f>IF(ISNA(VLOOKUP(F1271,'2020功能科目'!A:B,2,FALSE)),"",VLOOKUP(F1271,'2020功能科目'!A:B,2,FALSE))</f>
        <v>2210203</v>
      </c>
      <c r="F1271" s="12" t="s">
        <v>392</v>
      </c>
      <c r="G1271" s="14">
        <v>1726963</v>
      </c>
      <c r="H1271" s="14">
        <v>1685928</v>
      </c>
    </row>
    <row r="1272" spans="1:8">
      <c r="A1272" s="11">
        <v>255139</v>
      </c>
      <c r="B1272" s="12" t="s">
        <v>267</v>
      </c>
      <c r="C1272" s="13" t="str">
        <f t="shared" si="38"/>
        <v>205</v>
      </c>
      <c r="D1272" s="13" t="str">
        <f t="shared" si="39"/>
        <v>20502</v>
      </c>
      <c r="E1272" s="13">
        <f>IF(ISNA(VLOOKUP(F1272,'2020功能科目'!A:B,2,FALSE)),"",VLOOKUP(F1272,'2020功能科目'!A:B,2,FALSE))</f>
        <v>2050202</v>
      </c>
      <c r="F1272" s="12" t="s">
        <v>378</v>
      </c>
      <c r="G1272" s="14">
        <v>17433788.280000001</v>
      </c>
      <c r="H1272" s="14">
        <v>12031668.08</v>
      </c>
    </row>
    <row r="1273" spans="1:8">
      <c r="A1273" s="11">
        <v>255139</v>
      </c>
      <c r="B1273" s="12" t="s">
        <v>267</v>
      </c>
      <c r="C1273" s="13" t="str">
        <f t="shared" si="38"/>
        <v>205</v>
      </c>
      <c r="D1273" s="13" t="str">
        <f t="shared" si="39"/>
        <v>20502</v>
      </c>
      <c r="E1273" s="13">
        <f>IF(ISNA(VLOOKUP(F1273,'2020功能科目'!A:B,2,FALSE)),"",VLOOKUP(F1273,'2020功能科目'!A:B,2,FALSE))</f>
        <v>2050299</v>
      </c>
      <c r="F1273" s="12" t="s">
        <v>380</v>
      </c>
      <c r="G1273" s="14">
        <v>110270.79</v>
      </c>
      <c r="H1273" s="14">
        <v>43470.79</v>
      </c>
    </row>
    <row r="1274" spans="1:8">
      <c r="A1274" s="11">
        <v>255139</v>
      </c>
      <c r="B1274" s="12" t="s">
        <v>267</v>
      </c>
      <c r="C1274" s="13" t="str">
        <f t="shared" si="38"/>
        <v>205</v>
      </c>
      <c r="D1274" s="13" t="str">
        <f t="shared" si="39"/>
        <v>20508</v>
      </c>
      <c r="E1274" s="13">
        <f>IF(ISNA(VLOOKUP(F1274,'2020功能科目'!A:B,2,FALSE)),"",VLOOKUP(F1274,'2020功能科目'!A:B,2,FALSE))</f>
        <v>2050803</v>
      </c>
      <c r="F1274" s="12" t="s">
        <v>381</v>
      </c>
      <c r="G1274" s="14">
        <v>18800</v>
      </c>
      <c r="H1274" s="14">
        <v>37600</v>
      </c>
    </row>
    <row r="1275" spans="1:8">
      <c r="A1275" s="11">
        <v>255139</v>
      </c>
      <c r="B1275" s="12" t="s">
        <v>267</v>
      </c>
      <c r="C1275" s="13" t="str">
        <f t="shared" si="38"/>
        <v>205</v>
      </c>
      <c r="D1275" s="13" t="str">
        <f t="shared" si="39"/>
        <v>20509</v>
      </c>
      <c r="E1275" s="13">
        <f>IF(ISNA(VLOOKUP(F1275,'2020功能科目'!A:B,2,FALSE)),"",VLOOKUP(F1275,'2020功能科目'!A:B,2,FALSE))</f>
        <v>2050903</v>
      </c>
      <c r="F1275" s="12" t="s">
        <v>382</v>
      </c>
      <c r="G1275" s="14">
        <v>405994</v>
      </c>
      <c r="H1275" s="14">
        <v>406000</v>
      </c>
    </row>
    <row r="1276" spans="1:8">
      <c r="A1276" s="11">
        <v>255139</v>
      </c>
      <c r="B1276" s="12" t="s">
        <v>267</v>
      </c>
      <c r="C1276" s="13" t="str">
        <f t="shared" si="38"/>
        <v>205</v>
      </c>
      <c r="D1276" s="13" t="str">
        <f t="shared" si="39"/>
        <v>20509</v>
      </c>
      <c r="E1276" s="13">
        <f>IF(ISNA(VLOOKUP(F1276,'2020功能科目'!A:B,2,FALSE)),"",VLOOKUP(F1276,'2020功能科目'!A:B,2,FALSE))</f>
        <v>2050904</v>
      </c>
      <c r="F1276" s="12" t="s">
        <v>383</v>
      </c>
      <c r="G1276" s="14">
        <v>227288.2</v>
      </c>
      <c r="H1276" s="14">
        <v>459290.2</v>
      </c>
    </row>
    <row r="1277" spans="1:8">
      <c r="A1277" s="11">
        <v>255139</v>
      </c>
      <c r="B1277" s="12" t="s">
        <v>267</v>
      </c>
      <c r="C1277" s="13" t="str">
        <f t="shared" si="38"/>
        <v>208</v>
      </c>
      <c r="D1277" s="13" t="str">
        <f t="shared" si="39"/>
        <v>20805</v>
      </c>
      <c r="E1277" s="13">
        <f>IF(ISNA(VLOOKUP(F1277,'2020功能科目'!A:B,2,FALSE)),"",VLOOKUP(F1277,'2020功能科目'!A:B,2,FALSE))</f>
        <v>2080502</v>
      </c>
      <c r="F1277" s="12" t="s">
        <v>384</v>
      </c>
      <c r="G1277" s="14">
        <v>342924</v>
      </c>
      <c r="H1277" s="14">
        <v>341586</v>
      </c>
    </row>
    <row r="1278" spans="1:8">
      <c r="A1278" s="11">
        <v>255139</v>
      </c>
      <c r="B1278" s="12" t="s">
        <v>267</v>
      </c>
      <c r="C1278" s="13" t="str">
        <f t="shared" si="38"/>
        <v>208</v>
      </c>
      <c r="D1278" s="13" t="str">
        <f t="shared" si="39"/>
        <v>20805</v>
      </c>
      <c r="E1278" s="13">
        <f>IF(ISNA(VLOOKUP(F1278,'2020功能科目'!A:B,2,FALSE)),"",VLOOKUP(F1278,'2020功能科目'!A:B,2,FALSE))</f>
        <v>2080505</v>
      </c>
      <c r="F1278" s="12" t="s">
        <v>385</v>
      </c>
      <c r="G1278" s="14">
        <v>1100351.8400000001</v>
      </c>
      <c r="H1278" s="14">
        <v>1073081.6000000001</v>
      </c>
    </row>
    <row r="1279" spans="1:8">
      <c r="A1279" s="11">
        <v>255139</v>
      </c>
      <c r="B1279" s="12" t="s">
        <v>267</v>
      </c>
      <c r="C1279" s="13" t="str">
        <f t="shared" si="38"/>
        <v>208</v>
      </c>
      <c r="D1279" s="13" t="str">
        <f t="shared" si="39"/>
        <v>20805</v>
      </c>
      <c r="E1279" s="13">
        <f>IF(ISNA(VLOOKUP(F1279,'2020功能科目'!A:B,2,FALSE)),"",VLOOKUP(F1279,'2020功能科目'!A:B,2,FALSE))</f>
        <v>2080506</v>
      </c>
      <c r="F1279" s="12" t="s">
        <v>386</v>
      </c>
      <c r="G1279" s="14">
        <v>550175.92000000004</v>
      </c>
      <c r="H1279" s="14">
        <v>536540.80000000005</v>
      </c>
    </row>
    <row r="1280" spans="1:8">
      <c r="A1280" s="11">
        <v>255139</v>
      </c>
      <c r="B1280" s="12" t="s">
        <v>267</v>
      </c>
      <c r="C1280" s="13" t="str">
        <f t="shared" si="38"/>
        <v>210</v>
      </c>
      <c r="D1280" s="13" t="str">
        <f t="shared" si="39"/>
        <v>21011</v>
      </c>
      <c r="E1280" s="13">
        <f>IF(ISNA(VLOOKUP(F1280,'2020功能科目'!A:B,2,FALSE)),"",VLOOKUP(F1280,'2020功能科目'!A:B,2,FALSE))</f>
        <v>2101102</v>
      </c>
      <c r="F1280" s="12" t="s">
        <v>388</v>
      </c>
      <c r="G1280" s="14">
        <v>1028629.3</v>
      </c>
      <c r="H1280" s="14">
        <v>871878.8</v>
      </c>
    </row>
    <row r="1281" spans="1:8">
      <c r="A1281" s="11">
        <v>255139</v>
      </c>
      <c r="B1281" s="12" t="s">
        <v>267</v>
      </c>
      <c r="C1281" s="13" t="str">
        <f t="shared" si="38"/>
        <v>221</v>
      </c>
      <c r="D1281" s="13" t="str">
        <f t="shared" si="39"/>
        <v>22102</v>
      </c>
      <c r="E1281" s="13">
        <f>IF(ISNA(VLOOKUP(F1281,'2020功能科目'!A:B,2,FALSE)),"",VLOOKUP(F1281,'2020功能科目'!A:B,2,FALSE))</f>
        <v>2210201</v>
      </c>
      <c r="F1281" s="12" t="s">
        <v>390</v>
      </c>
      <c r="G1281" s="14">
        <v>1116275</v>
      </c>
      <c r="H1281" s="14">
        <v>1086811.2</v>
      </c>
    </row>
    <row r="1282" spans="1:8">
      <c r="A1282" s="11">
        <v>255139</v>
      </c>
      <c r="B1282" s="12" t="s">
        <v>267</v>
      </c>
      <c r="C1282" s="13" t="str">
        <f t="shared" si="38"/>
        <v>221</v>
      </c>
      <c r="D1282" s="13" t="str">
        <f t="shared" si="39"/>
        <v>22102</v>
      </c>
      <c r="E1282" s="13">
        <f>IF(ISNA(VLOOKUP(F1282,'2020功能科目'!A:B,2,FALSE)),"",VLOOKUP(F1282,'2020功能科目'!A:B,2,FALSE))</f>
        <v>2210202</v>
      </c>
      <c r="F1282" s="12" t="s">
        <v>391</v>
      </c>
      <c r="G1282" s="14">
        <v>73480</v>
      </c>
      <c r="H1282" s="14">
        <v>73320</v>
      </c>
    </row>
    <row r="1283" spans="1:8">
      <c r="A1283" s="11">
        <v>255139</v>
      </c>
      <c r="B1283" s="12" t="s">
        <v>267</v>
      </c>
      <c r="C1283" s="13" t="str">
        <f t="shared" ref="C1283:C1346" si="40">LEFT(D1283,3)</f>
        <v>221</v>
      </c>
      <c r="D1283" s="13" t="str">
        <f t="shared" ref="D1283:D1346" si="41">LEFT(E1283,5)</f>
        <v>22102</v>
      </c>
      <c r="E1283" s="13">
        <f>IF(ISNA(VLOOKUP(F1283,'2020功能科目'!A:B,2,FALSE)),"",VLOOKUP(F1283,'2020功能科目'!A:B,2,FALSE))</f>
        <v>2210203</v>
      </c>
      <c r="F1283" s="12" t="s">
        <v>392</v>
      </c>
      <c r="G1283" s="14">
        <v>1235464.1299999999</v>
      </c>
      <c r="H1283" s="14">
        <v>1211857.68</v>
      </c>
    </row>
    <row r="1284" spans="1:8">
      <c r="A1284" s="11">
        <v>255140</v>
      </c>
      <c r="B1284" s="12" t="s">
        <v>268</v>
      </c>
      <c r="C1284" s="13" t="str">
        <f t="shared" si="40"/>
        <v>205</v>
      </c>
      <c r="D1284" s="13" t="str">
        <f t="shared" si="41"/>
        <v>20502</v>
      </c>
      <c r="E1284" s="13">
        <f>IF(ISNA(VLOOKUP(F1284,'2020功能科目'!A:B,2,FALSE)),"",VLOOKUP(F1284,'2020功能科目'!A:B,2,FALSE))</f>
        <v>2050202</v>
      </c>
      <c r="F1284" s="12" t="s">
        <v>378</v>
      </c>
      <c r="G1284" s="14">
        <v>19019549.399999999</v>
      </c>
      <c r="H1284" s="14">
        <v>15977448.02</v>
      </c>
    </row>
    <row r="1285" spans="1:8">
      <c r="A1285" s="11">
        <v>255140</v>
      </c>
      <c r="B1285" s="12" t="s">
        <v>268</v>
      </c>
      <c r="C1285" s="13" t="str">
        <f t="shared" si="40"/>
        <v>205</v>
      </c>
      <c r="D1285" s="13" t="str">
        <f t="shared" si="41"/>
        <v>20502</v>
      </c>
      <c r="E1285" s="13">
        <f>IF(ISNA(VLOOKUP(F1285,'2020功能科目'!A:B,2,FALSE)),"",VLOOKUP(F1285,'2020功能科目'!A:B,2,FALSE))</f>
        <v>2050299</v>
      </c>
      <c r="F1285" s="12" t="s">
        <v>380</v>
      </c>
      <c r="G1285" s="14">
        <v>92195.12</v>
      </c>
      <c r="H1285" s="14">
        <v>51703.85</v>
      </c>
    </row>
    <row r="1286" spans="1:8">
      <c r="A1286" s="11">
        <v>255140</v>
      </c>
      <c r="B1286" s="12" t="s">
        <v>268</v>
      </c>
      <c r="C1286" s="13" t="str">
        <f t="shared" si="40"/>
        <v>205</v>
      </c>
      <c r="D1286" s="13" t="str">
        <f t="shared" si="41"/>
        <v>20508</v>
      </c>
      <c r="E1286" s="13">
        <f>IF(ISNA(VLOOKUP(F1286,'2020功能科目'!A:B,2,FALSE)),"",VLOOKUP(F1286,'2020功能科目'!A:B,2,FALSE))</f>
        <v>2050803</v>
      </c>
      <c r="F1286" s="12" t="s">
        <v>381</v>
      </c>
      <c r="G1286" s="14">
        <v>25200</v>
      </c>
      <c r="H1286" s="14">
        <v>50400</v>
      </c>
    </row>
    <row r="1287" spans="1:8">
      <c r="A1287" s="11">
        <v>255140</v>
      </c>
      <c r="B1287" s="12" t="s">
        <v>268</v>
      </c>
      <c r="C1287" s="13" t="str">
        <f t="shared" si="40"/>
        <v>205</v>
      </c>
      <c r="D1287" s="13" t="str">
        <f t="shared" si="41"/>
        <v>20509</v>
      </c>
      <c r="E1287" s="13">
        <f>IF(ISNA(VLOOKUP(F1287,'2020功能科目'!A:B,2,FALSE)),"",VLOOKUP(F1287,'2020功能科目'!A:B,2,FALSE))</f>
        <v>2050904</v>
      </c>
      <c r="F1287" s="12" t="s">
        <v>383</v>
      </c>
      <c r="G1287" s="14">
        <v>86400</v>
      </c>
      <c r="H1287" s="14">
        <v>86400</v>
      </c>
    </row>
    <row r="1288" spans="1:8">
      <c r="A1288" s="11">
        <v>255140</v>
      </c>
      <c r="B1288" s="12" t="s">
        <v>268</v>
      </c>
      <c r="C1288" s="13" t="str">
        <f t="shared" si="40"/>
        <v>208</v>
      </c>
      <c r="D1288" s="13" t="str">
        <f t="shared" si="41"/>
        <v>20805</v>
      </c>
      <c r="E1288" s="13">
        <f>IF(ISNA(VLOOKUP(F1288,'2020功能科目'!A:B,2,FALSE)),"",VLOOKUP(F1288,'2020功能科目'!A:B,2,FALSE))</f>
        <v>2080502</v>
      </c>
      <c r="F1288" s="12" t="s">
        <v>384</v>
      </c>
      <c r="G1288" s="14">
        <v>3696035</v>
      </c>
      <c r="H1288" s="14">
        <v>2019061</v>
      </c>
    </row>
    <row r="1289" spans="1:8">
      <c r="A1289" s="11">
        <v>255140</v>
      </c>
      <c r="B1289" s="12" t="s">
        <v>268</v>
      </c>
      <c r="C1289" s="13" t="str">
        <f t="shared" si="40"/>
        <v>208</v>
      </c>
      <c r="D1289" s="13" t="str">
        <f t="shared" si="41"/>
        <v>20805</v>
      </c>
      <c r="E1289" s="13">
        <f>IF(ISNA(VLOOKUP(F1289,'2020功能科目'!A:B,2,FALSE)),"",VLOOKUP(F1289,'2020功能科目'!A:B,2,FALSE))</f>
        <v>2080505</v>
      </c>
      <c r="F1289" s="12" t="s">
        <v>385</v>
      </c>
      <c r="G1289" s="14">
        <v>1418191.36</v>
      </c>
      <c r="H1289" s="14">
        <v>1529278.4</v>
      </c>
    </row>
    <row r="1290" spans="1:8">
      <c r="A1290" s="11">
        <v>255140</v>
      </c>
      <c r="B1290" s="12" t="s">
        <v>268</v>
      </c>
      <c r="C1290" s="13" t="str">
        <f t="shared" si="40"/>
        <v>208</v>
      </c>
      <c r="D1290" s="13" t="str">
        <f t="shared" si="41"/>
        <v>20805</v>
      </c>
      <c r="E1290" s="13">
        <f>IF(ISNA(VLOOKUP(F1290,'2020功能科目'!A:B,2,FALSE)),"",VLOOKUP(F1290,'2020功能科目'!A:B,2,FALSE))</f>
        <v>2080506</v>
      </c>
      <c r="F1290" s="12" t="s">
        <v>386</v>
      </c>
      <c r="G1290" s="14">
        <v>709095.68</v>
      </c>
      <c r="H1290" s="14">
        <v>764639.2</v>
      </c>
    </row>
    <row r="1291" spans="1:8">
      <c r="A1291" s="11">
        <v>255140</v>
      </c>
      <c r="B1291" s="12" t="s">
        <v>268</v>
      </c>
      <c r="C1291" s="13" t="str">
        <f t="shared" si="40"/>
        <v>210</v>
      </c>
      <c r="D1291" s="13" t="str">
        <f t="shared" si="41"/>
        <v>21011</v>
      </c>
      <c r="E1291" s="13">
        <f>IF(ISNA(VLOOKUP(F1291,'2020功能科目'!A:B,2,FALSE)),"",VLOOKUP(F1291,'2020功能科目'!A:B,2,FALSE))</f>
        <v>2101102</v>
      </c>
      <c r="F1291" s="12" t="s">
        <v>388</v>
      </c>
      <c r="G1291" s="14">
        <v>1256072.77</v>
      </c>
      <c r="H1291" s="14">
        <v>1242538.7</v>
      </c>
    </row>
    <row r="1292" spans="1:8">
      <c r="A1292" s="11">
        <v>255140</v>
      </c>
      <c r="B1292" s="12" t="s">
        <v>268</v>
      </c>
      <c r="C1292" s="13" t="str">
        <f t="shared" si="40"/>
        <v>210</v>
      </c>
      <c r="D1292" s="13" t="str">
        <f t="shared" si="41"/>
        <v>21011</v>
      </c>
      <c r="E1292" s="13">
        <f>IF(ISNA(VLOOKUP(F1292,'2020功能科目'!A:B,2,FALSE)),"",VLOOKUP(F1292,'2020功能科目'!A:B,2,FALSE))</f>
        <v>2101199</v>
      </c>
      <c r="F1292" s="12" t="s">
        <v>389</v>
      </c>
      <c r="G1292" s="14">
        <v>90000</v>
      </c>
      <c r="H1292" s="14">
        <v>90000</v>
      </c>
    </row>
    <row r="1293" spans="1:8">
      <c r="A1293" s="11">
        <v>255140</v>
      </c>
      <c r="B1293" s="12" t="s">
        <v>268</v>
      </c>
      <c r="C1293" s="13" t="str">
        <f t="shared" si="40"/>
        <v>221</v>
      </c>
      <c r="D1293" s="13" t="str">
        <f t="shared" si="41"/>
        <v>22102</v>
      </c>
      <c r="E1293" s="13">
        <f>IF(ISNA(VLOOKUP(F1293,'2020功能科目'!A:B,2,FALSE)),"",VLOOKUP(F1293,'2020功能科目'!A:B,2,FALSE))</f>
        <v>2210201</v>
      </c>
      <c r="F1293" s="12" t="s">
        <v>390</v>
      </c>
      <c r="G1293" s="14">
        <v>1524948</v>
      </c>
      <c r="H1293" s="14">
        <v>1524958.8</v>
      </c>
    </row>
    <row r="1294" spans="1:8">
      <c r="A1294" s="11">
        <v>255140</v>
      </c>
      <c r="B1294" s="12" t="s">
        <v>268</v>
      </c>
      <c r="C1294" s="13" t="str">
        <f t="shared" si="40"/>
        <v>221</v>
      </c>
      <c r="D1294" s="13" t="str">
        <f t="shared" si="41"/>
        <v>22102</v>
      </c>
      <c r="E1294" s="13">
        <f>IF(ISNA(VLOOKUP(F1294,'2020功能科目'!A:B,2,FALSE)),"",VLOOKUP(F1294,'2020功能科目'!A:B,2,FALSE))</f>
        <v>2210202</v>
      </c>
      <c r="F1294" s="12" t="s">
        <v>391</v>
      </c>
      <c r="G1294" s="14">
        <v>221280</v>
      </c>
      <c r="H1294" s="14">
        <v>226920</v>
      </c>
    </row>
    <row r="1295" spans="1:8">
      <c r="A1295" s="11">
        <v>255140</v>
      </c>
      <c r="B1295" s="12" t="s">
        <v>268</v>
      </c>
      <c r="C1295" s="13" t="str">
        <f t="shared" si="40"/>
        <v>221</v>
      </c>
      <c r="D1295" s="13" t="str">
        <f t="shared" si="41"/>
        <v>22102</v>
      </c>
      <c r="E1295" s="13">
        <f>IF(ISNA(VLOOKUP(F1295,'2020功能科目'!A:B,2,FALSE)),"",VLOOKUP(F1295,'2020功能科目'!A:B,2,FALSE))</f>
        <v>2210203</v>
      </c>
      <c r="F1295" s="12" t="s">
        <v>392</v>
      </c>
      <c r="G1295" s="14">
        <v>1356912</v>
      </c>
      <c r="H1295" s="14">
        <v>1356912</v>
      </c>
    </row>
    <row r="1296" spans="1:8">
      <c r="A1296" s="11">
        <v>255141</v>
      </c>
      <c r="B1296" s="12" t="s">
        <v>269</v>
      </c>
      <c r="C1296" s="13" t="str">
        <f t="shared" si="40"/>
        <v>205</v>
      </c>
      <c r="D1296" s="13" t="str">
        <f t="shared" si="41"/>
        <v>20502</v>
      </c>
      <c r="E1296" s="13">
        <f>IF(ISNA(VLOOKUP(F1296,'2020功能科目'!A:B,2,FALSE)),"",VLOOKUP(F1296,'2020功能科目'!A:B,2,FALSE))</f>
        <v>2050202</v>
      </c>
      <c r="F1296" s="12" t="s">
        <v>378</v>
      </c>
      <c r="G1296" s="14">
        <v>76710424.069999993</v>
      </c>
      <c r="H1296" s="14">
        <v>60272710.600000001</v>
      </c>
    </row>
    <row r="1297" spans="1:8">
      <c r="A1297" s="11">
        <v>255141</v>
      </c>
      <c r="B1297" s="12" t="s">
        <v>269</v>
      </c>
      <c r="C1297" s="13" t="str">
        <f t="shared" si="40"/>
        <v>205</v>
      </c>
      <c r="D1297" s="13" t="str">
        <f t="shared" si="41"/>
        <v>20502</v>
      </c>
      <c r="E1297" s="13">
        <f>IF(ISNA(VLOOKUP(F1297,'2020功能科目'!A:B,2,FALSE)),"",VLOOKUP(F1297,'2020功能科目'!A:B,2,FALSE))</f>
        <v>2050299</v>
      </c>
      <c r="F1297" s="12" t="s">
        <v>380</v>
      </c>
      <c r="G1297" s="14">
        <v>307253.55</v>
      </c>
      <c r="H1297" s="14">
        <v>0</v>
      </c>
    </row>
    <row r="1298" spans="1:8">
      <c r="A1298" s="11">
        <v>255141</v>
      </c>
      <c r="B1298" s="12" t="s">
        <v>269</v>
      </c>
      <c r="C1298" s="13" t="str">
        <f t="shared" si="40"/>
        <v>205</v>
      </c>
      <c r="D1298" s="13" t="str">
        <f t="shared" si="41"/>
        <v>20508</v>
      </c>
      <c r="E1298" s="13">
        <f>IF(ISNA(VLOOKUP(F1298,'2020功能科目'!A:B,2,FALSE)),"",VLOOKUP(F1298,'2020功能科目'!A:B,2,FALSE))</f>
        <v>2050803</v>
      </c>
      <c r="F1298" s="12" t="s">
        <v>381</v>
      </c>
      <c r="G1298" s="14">
        <v>1590</v>
      </c>
      <c r="H1298" s="14">
        <v>169600</v>
      </c>
    </row>
    <row r="1299" spans="1:8">
      <c r="A1299" s="11">
        <v>255141</v>
      </c>
      <c r="B1299" s="12" t="s">
        <v>269</v>
      </c>
      <c r="C1299" s="13" t="str">
        <f t="shared" si="40"/>
        <v>205</v>
      </c>
      <c r="D1299" s="13" t="str">
        <f t="shared" si="41"/>
        <v>20509</v>
      </c>
      <c r="E1299" s="13">
        <f>IF(ISNA(VLOOKUP(F1299,'2020功能科目'!A:B,2,FALSE)),"",VLOOKUP(F1299,'2020功能科目'!A:B,2,FALSE))</f>
        <v>2050903</v>
      </c>
      <c r="F1299" s="12" t="s">
        <v>382</v>
      </c>
      <c r="G1299" s="14">
        <v>573935.18000000005</v>
      </c>
      <c r="H1299" s="14">
        <v>2513000</v>
      </c>
    </row>
    <row r="1300" spans="1:8">
      <c r="A1300" s="11">
        <v>255141</v>
      </c>
      <c r="B1300" s="12" t="s">
        <v>269</v>
      </c>
      <c r="C1300" s="13" t="str">
        <f t="shared" si="40"/>
        <v>205</v>
      </c>
      <c r="D1300" s="13" t="str">
        <f t="shared" si="41"/>
        <v>20509</v>
      </c>
      <c r="E1300" s="13">
        <f>IF(ISNA(VLOOKUP(F1300,'2020功能科目'!A:B,2,FALSE)),"",VLOOKUP(F1300,'2020功能科目'!A:B,2,FALSE))</f>
        <v>2050904</v>
      </c>
      <c r="F1300" s="12" t="s">
        <v>383</v>
      </c>
      <c r="G1300" s="14">
        <v>448352.72</v>
      </c>
      <c r="H1300" s="14">
        <v>448860</v>
      </c>
    </row>
    <row r="1301" spans="1:8">
      <c r="A1301" s="11">
        <v>255141</v>
      </c>
      <c r="B1301" s="12" t="s">
        <v>269</v>
      </c>
      <c r="C1301" s="13" t="str">
        <f t="shared" si="40"/>
        <v>208</v>
      </c>
      <c r="D1301" s="13" t="str">
        <f t="shared" si="41"/>
        <v>20805</v>
      </c>
      <c r="E1301" s="13">
        <f>IF(ISNA(VLOOKUP(F1301,'2020功能科目'!A:B,2,FALSE)),"",VLOOKUP(F1301,'2020功能科目'!A:B,2,FALSE))</f>
        <v>2080502</v>
      </c>
      <c r="F1301" s="12" t="s">
        <v>384</v>
      </c>
      <c r="G1301" s="14">
        <v>4357267.5999999996</v>
      </c>
      <c r="H1301" s="14">
        <v>3610152</v>
      </c>
    </row>
    <row r="1302" spans="1:8">
      <c r="A1302" s="11">
        <v>255141</v>
      </c>
      <c r="B1302" s="12" t="s">
        <v>269</v>
      </c>
      <c r="C1302" s="13" t="str">
        <f t="shared" si="40"/>
        <v>208</v>
      </c>
      <c r="D1302" s="13" t="str">
        <f t="shared" si="41"/>
        <v>20805</v>
      </c>
      <c r="E1302" s="13">
        <f>IF(ISNA(VLOOKUP(F1302,'2020功能科目'!A:B,2,FALSE)),"",VLOOKUP(F1302,'2020功能科目'!A:B,2,FALSE))</f>
        <v>2080505</v>
      </c>
      <c r="F1302" s="12" t="s">
        <v>385</v>
      </c>
      <c r="G1302" s="14">
        <v>5343034.2</v>
      </c>
      <c r="H1302" s="14">
        <v>5276991.68</v>
      </c>
    </row>
    <row r="1303" spans="1:8">
      <c r="A1303" s="11">
        <v>255141</v>
      </c>
      <c r="B1303" s="12" t="s">
        <v>269</v>
      </c>
      <c r="C1303" s="13" t="str">
        <f t="shared" si="40"/>
        <v>208</v>
      </c>
      <c r="D1303" s="13" t="str">
        <f t="shared" si="41"/>
        <v>20805</v>
      </c>
      <c r="E1303" s="13">
        <f>IF(ISNA(VLOOKUP(F1303,'2020功能科目'!A:B,2,FALSE)),"",VLOOKUP(F1303,'2020功能科目'!A:B,2,FALSE))</f>
        <v>2080506</v>
      </c>
      <c r="F1303" s="12" t="s">
        <v>386</v>
      </c>
      <c r="G1303" s="14">
        <v>2705097.88</v>
      </c>
      <c r="H1303" s="14">
        <v>2638495.84</v>
      </c>
    </row>
    <row r="1304" spans="1:8">
      <c r="A1304" s="11">
        <v>255141</v>
      </c>
      <c r="B1304" s="12" t="s">
        <v>269</v>
      </c>
      <c r="C1304" s="13" t="str">
        <f t="shared" si="40"/>
        <v>210</v>
      </c>
      <c r="D1304" s="13" t="str">
        <f t="shared" si="41"/>
        <v>21011</v>
      </c>
      <c r="E1304" s="13">
        <f>IF(ISNA(VLOOKUP(F1304,'2020功能科目'!A:B,2,FALSE)),"",VLOOKUP(F1304,'2020功能科目'!A:B,2,FALSE))</f>
        <v>2101102</v>
      </c>
      <c r="F1304" s="12" t="s">
        <v>388</v>
      </c>
      <c r="G1304" s="14">
        <v>4760094.37</v>
      </c>
      <c r="H1304" s="14">
        <v>4287555.74</v>
      </c>
    </row>
    <row r="1305" spans="1:8">
      <c r="A1305" s="11">
        <v>255141</v>
      </c>
      <c r="B1305" s="12" t="s">
        <v>269</v>
      </c>
      <c r="C1305" s="13" t="str">
        <f t="shared" si="40"/>
        <v>210</v>
      </c>
      <c r="D1305" s="13" t="str">
        <f t="shared" si="41"/>
        <v>21011</v>
      </c>
      <c r="E1305" s="13">
        <f>IF(ISNA(VLOOKUP(F1305,'2020功能科目'!A:B,2,FALSE)),"",VLOOKUP(F1305,'2020功能科目'!A:B,2,FALSE))</f>
        <v>2101199</v>
      </c>
      <c r="F1305" s="12" t="s">
        <v>389</v>
      </c>
      <c r="G1305" s="14">
        <v>270000</v>
      </c>
      <c r="H1305" s="14">
        <v>270000</v>
      </c>
    </row>
    <row r="1306" spans="1:8">
      <c r="A1306" s="11">
        <v>255141</v>
      </c>
      <c r="B1306" s="12" t="s">
        <v>269</v>
      </c>
      <c r="C1306" s="13" t="str">
        <f t="shared" si="40"/>
        <v>221</v>
      </c>
      <c r="D1306" s="13" t="str">
        <f t="shared" si="41"/>
        <v>22102</v>
      </c>
      <c r="E1306" s="13">
        <f>IF(ISNA(VLOOKUP(F1306,'2020功能科目'!A:B,2,FALSE)),"",VLOOKUP(F1306,'2020功能科目'!A:B,2,FALSE))</f>
        <v>2210201</v>
      </c>
      <c r="F1306" s="12" t="s">
        <v>390</v>
      </c>
      <c r="G1306" s="14">
        <v>5304205</v>
      </c>
      <c r="H1306" s="14">
        <v>5229743.76</v>
      </c>
    </row>
    <row r="1307" spans="1:8">
      <c r="A1307" s="11">
        <v>255141</v>
      </c>
      <c r="B1307" s="12" t="s">
        <v>269</v>
      </c>
      <c r="C1307" s="13" t="str">
        <f t="shared" si="40"/>
        <v>221</v>
      </c>
      <c r="D1307" s="13" t="str">
        <f t="shared" si="41"/>
        <v>22102</v>
      </c>
      <c r="E1307" s="13">
        <f>IF(ISNA(VLOOKUP(F1307,'2020功能科目'!A:B,2,FALSE)),"",VLOOKUP(F1307,'2020功能科目'!A:B,2,FALSE))</f>
        <v>2210202</v>
      </c>
      <c r="F1307" s="12" t="s">
        <v>391</v>
      </c>
      <c r="G1307" s="14">
        <v>387041.35</v>
      </c>
      <c r="H1307" s="14">
        <v>467760</v>
      </c>
    </row>
    <row r="1308" spans="1:8">
      <c r="A1308" s="11">
        <v>255141</v>
      </c>
      <c r="B1308" s="12" t="s">
        <v>269</v>
      </c>
      <c r="C1308" s="13" t="str">
        <f t="shared" si="40"/>
        <v>221</v>
      </c>
      <c r="D1308" s="13" t="str">
        <f t="shared" si="41"/>
        <v>22102</v>
      </c>
      <c r="E1308" s="13">
        <f>IF(ISNA(VLOOKUP(F1308,'2020功能科目'!A:B,2,FALSE)),"",VLOOKUP(F1308,'2020功能科目'!A:B,2,FALSE))</f>
        <v>2210203</v>
      </c>
      <c r="F1308" s="12" t="s">
        <v>392</v>
      </c>
      <c r="G1308" s="14">
        <v>5596714</v>
      </c>
      <c r="H1308" s="14">
        <v>5381508</v>
      </c>
    </row>
    <row r="1309" spans="1:8">
      <c r="A1309" s="11">
        <v>255144</v>
      </c>
      <c r="B1309" s="12" t="s">
        <v>270</v>
      </c>
      <c r="C1309" s="13" t="str">
        <f t="shared" si="40"/>
        <v>205</v>
      </c>
      <c r="D1309" s="13" t="str">
        <f t="shared" si="41"/>
        <v>20502</v>
      </c>
      <c r="E1309" s="13">
        <f>IF(ISNA(VLOOKUP(F1309,'2020功能科目'!A:B,2,FALSE)),"",VLOOKUP(F1309,'2020功能科目'!A:B,2,FALSE))</f>
        <v>2050202</v>
      </c>
      <c r="F1309" s="12" t="s">
        <v>378</v>
      </c>
      <c r="G1309" s="14">
        <v>18045526.280000001</v>
      </c>
      <c r="H1309" s="14">
        <v>12101127.859999999</v>
      </c>
    </row>
    <row r="1310" spans="1:8">
      <c r="A1310" s="11">
        <v>255144</v>
      </c>
      <c r="B1310" s="12" t="s">
        <v>270</v>
      </c>
      <c r="C1310" s="13" t="str">
        <f t="shared" si="40"/>
        <v>205</v>
      </c>
      <c r="D1310" s="13" t="str">
        <f t="shared" si="41"/>
        <v>20508</v>
      </c>
      <c r="E1310" s="13">
        <f>IF(ISNA(VLOOKUP(F1310,'2020功能科目'!A:B,2,FALSE)),"",VLOOKUP(F1310,'2020功能科目'!A:B,2,FALSE))</f>
        <v>2050803</v>
      </c>
      <c r="F1310" s="12" t="s">
        <v>381</v>
      </c>
      <c r="G1310" s="14">
        <v>0</v>
      </c>
      <c r="H1310" s="14">
        <v>36000</v>
      </c>
    </row>
    <row r="1311" spans="1:8">
      <c r="A1311" s="11">
        <v>255144</v>
      </c>
      <c r="B1311" s="12" t="s">
        <v>270</v>
      </c>
      <c r="C1311" s="13" t="str">
        <f t="shared" si="40"/>
        <v>205</v>
      </c>
      <c r="D1311" s="13" t="str">
        <f t="shared" si="41"/>
        <v>20509</v>
      </c>
      <c r="E1311" s="13">
        <f>IF(ISNA(VLOOKUP(F1311,'2020功能科目'!A:B,2,FALSE)),"",VLOOKUP(F1311,'2020功能科目'!A:B,2,FALSE))</f>
        <v>2050904</v>
      </c>
      <c r="F1311" s="12" t="s">
        <v>383</v>
      </c>
      <c r="G1311" s="14">
        <v>10149.719999999999</v>
      </c>
      <c r="H1311" s="14">
        <v>59160</v>
      </c>
    </row>
    <row r="1312" spans="1:8">
      <c r="A1312" s="11">
        <v>255144</v>
      </c>
      <c r="B1312" s="12" t="s">
        <v>270</v>
      </c>
      <c r="C1312" s="13" t="str">
        <f t="shared" si="40"/>
        <v>208</v>
      </c>
      <c r="D1312" s="13" t="str">
        <f t="shared" si="41"/>
        <v>20805</v>
      </c>
      <c r="E1312" s="13">
        <f>IF(ISNA(VLOOKUP(F1312,'2020功能科目'!A:B,2,FALSE)),"",VLOOKUP(F1312,'2020功能科目'!A:B,2,FALSE))</f>
        <v>2080502</v>
      </c>
      <c r="F1312" s="12" t="s">
        <v>384</v>
      </c>
      <c r="G1312" s="14">
        <v>2926244</v>
      </c>
      <c r="H1312" s="14">
        <v>2096408</v>
      </c>
    </row>
    <row r="1313" spans="1:8">
      <c r="A1313" s="11">
        <v>255144</v>
      </c>
      <c r="B1313" s="12" t="s">
        <v>270</v>
      </c>
      <c r="C1313" s="13" t="str">
        <f t="shared" si="40"/>
        <v>208</v>
      </c>
      <c r="D1313" s="13" t="str">
        <f t="shared" si="41"/>
        <v>20805</v>
      </c>
      <c r="E1313" s="13">
        <f>IF(ISNA(VLOOKUP(F1313,'2020功能科目'!A:B,2,FALSE)),"",VLOOKUP(F1313,'2020功能科目'!A:B,2,FALSE))</f>
        <v>2080505</v>
      </c>
      <c r="F1313" s="12" t="s">
        <v>385</v>
      </c>
      <c r="G1313" s="14">
        <v>1267465.1399999999</v>
      </c>
      <c r="H1313" s="14">
        <v>1086360.32</v>
      </c>
    </row>
    <row r="1314" spans="1:8">
      <c r="A1314" s="11">
        <v>255144</v>
      </c>
      <c r="B1314" s="12" t="s">
        <v>270</v>
      </c>
      <c r="C1314" s="13" t="str">
        <f t="shared" si="40"/>
        <v>208</v>
      </c>
      <c r="D1314" s="13" t="str">
        <f t="shared" si="41"/>
        <v>20805</v>
      </c>
      <c r="E1314" s="13">
        <f>IF(ISNA(VLOOKUP(F1314,'2020功能科目'!A:B,2,FALSE)),"",VLOOKUP(F1314,'2020功能科目'!A:B,2,FALSE))</f>
        <v>2080506</v>
      </c>
      <c r="F1314" s="12" t="s">
        <v>386</v>
      </c>
      <c r="G1314" s="14">
        <v>641751.76</v>
      </c>
      <c r="H1314" s="14">
        <v>543180.16</v>
      </c>
    </row>
    <row r="1315" spans="1:8">
      <c r="A1315" s="11">
        <v>255144</v>
      </c>
      <c r="B1315" s="12" t="s">
        <v>270</v>
      </c>
      <c r="C1315" s="13" t="str">
        <f t="shared" si="40"/>
        <v>210</v>
      </c>
      <c r="D1315" s="13" t="str">
        <f t="shared" si="41"/>
        <v>21011</v>
      </c>
      <c r="E1315" s="13">
        <f>IF(ISNA(VLOOKUP(F1315,'2020功能科目'!A:B,2,FALSE)),"",VLOOKUP(F1315,'2020功能科目'!A:B,2,FALSE))</f>
        <v>2101102</v>
      </c>
      <c r="F1315" s="12" t="s">
        <v>388</v>
      </c>
      <c r="G1315" s="14">
        <v>990335.56</v>
      </c>
      <c r="H1315" s="14">
        <v>882667.76</v>
      </c>
    </row>
    <row r="1316" spans="1:8">
      <c r="A1316" s="11">
        <v>255144</v>
      </c>
      <c r="B1316" s="12" t="s">
        <v>270</v>
      </c>
      <c r="C1316" s="13" t="str">
        <f t="shared" si="40"/>
        <v>210</v>
      </c>
      <c r="D1316" s="13" t="str">
        <f t="shared" si="41"/>
        <v>21011</v>
      </c>
      <c r="E1316" s="13">
        <f>IF(ISNA(VLOOKUP(F1316,'2020功能科目'!A:B,2,FALSE)),"",VLOOKUP(F1316,'2020功能科目'!A:B,2,FALSE))</f>
        <v>2101199</v>
      </c>
      <c r="F1316" s="12" t="s">
        <v>389</v>
      </c>
      <c r="G1316" s="14">
        <v>90000</v>
      </c>
      <c r="H1316" s="14">
        <v>90000</v>
      </c>
    </row>
    <row r="1317" spans="1:8">
      <c r="A1317" s="11">
        <v>255144</v>
      </c>
      <c r="B1317" s="12" t="s">
        <v>270</v>
      </c>
      <c r="C1317" s="13" t="str">
        <f t="shared" si="40"/>
        <v>221</v>
      </c>
      <c r="D1317" s="13" t="str">
        <f t="shared" si="41"/>
        <v>22102</v>
      </c>
      <c r="E1317" s="13">
        <f>IF(ISNA(VLOOKUP(F1317,'2020功能科目'!A:B,2,FALSE)),"",VLOOKUP(F1317,'2020功能科目'!A:B,2,FALSE))</f>
        <v>2210201</v>
      </c>
      <c r="F1317" s="12" t="s">
        <v>390</v>
      </c>
      <c r="G1317" s="14">
        <v>1121191.48</v>
      </c>
      <c r="H1317" s="14">
        <v>1084770.24</v>
      </c>
    </row>
    <row r="1318" spans="1:8">
      <c r="A1318" s="11">
        <v>255144</v>
      </c>
      <c r="B1318" s="12" t="s">
        <v>270</v>
      </c>
      <c r="C1318" s="13" t="str">
        <f t="shared" si="40"/>
        <v>221</v>
      </c>
      <c r="D1318" s="13" t="str">
        <f t="shared" si="41"/>
        <v>22102</v>
      </c>
      <c r="E1318" s="13">
        <f>IF(ISNA(VLOOKUP(F1318,'2020功能科目'!A:B,2,FALSE)),"",VLOOKUP(F1318,'2020功能科目'!A:B,2,FALSE))</f>
        <v>2210202</v>
      </c>
      <c r="F1318" s="12" t="s">
        <v>391</v>
      </c>
      <c r="G1318" s="14">
        <v>212400</v>
      </c>
      <c r="H1318" s="14">
        <v>218160</v>
      </c>
    </row>
    <row r="1319" spans="1:8">
      <c r="A1319" s="11">
        <v>255144</v>
      </c>
      <c r="B1319" s="12" t="s">
        <v>270</v>
      </c>
      <c r="C1319" s="13" t="str">
        <f t="shared" si="40"/>
        <v>221</v>
      </c>
      <c r="D1319" s="13" t="str">
        <f t="shared" si="41"/>
        <v>22102</v>
      </c>
      <c r="E1319" s="13">
        <f>IF(ISNA(VLOOKUP(F1319,'2020功能科目'!A:B,2,FALSE)),"",VLOOKUP(F1319,'2020功能科目'!A:B,2,FALSE))</f>
        <v>2210203</v>
      </c>
      <c r="F1319" s="12" t="s">
        <v>392</v>
      </c>
      <c r="G1319" s="14">
        <v>1117446</v>
      </c>
      <c r="H1319" s="14">
        <v>1117446</v>
      </c>
    </row>
    <row r="1320" spans="1:8">
      <c r="A1320" s="11">
        <v>255145</v>
      </c>
      <c r="B1320" s="12" t="s">
        <v>271</v>
      </c>
      <c r="C1320" s="13" t="str">
        <f t="shared" si="40"/>
        <v>205</v>
      </c>
      <c r="D1320" s="13" t="str">
        <f t="shared" si="41"/>
        <v>20502</v>
      </c>
      <c r="E1320" s="13">
        <f>IF(ISNA(VLOOKUP(F1320,'2020功能科目'!A:B,2,FALSE)),"",VLOOKUP(F1320,'2020功能科目'!A:B,2,FALSE))</f>
        <v>2050202</v>
      </c>
      <c r="F1320" s="12" t="s">
        <v>378</v>
      </c>
      <c r="G1320" s="14">
        <v>25398555.170000002</v>
      </c>
      <c r="H1320" s="14">
        <v>19738240.600000001</v>
      </c>
    </row>
    <row r="1321" spans="1:8">
      <c r="A1321" s="11">
        <v>255145</v>
      </c>
      <c r="B1321" s="12" t="s">
        <v>271</v>
      </c>
      <c r="C1321" s="13" t="str">
        <f t="shared" si="40"/>
        <v>205</v>
      </c>
      <c r="D1321" s="13" t="str">
        <f t="shared" si="41"/>
        <v>20502</v>
      </c>
      <c r="E1321" s="13">
        <f>IF(ISNA(VLOOKUP(F1321,'2020功能科目'!A:B,2,FALSE)),"",VLOOKUP(F1321,'2020功能科目'!A:B,2,FALSE))</f>
        <v>2050299</v>
      </c>
      <c r="F1321" s="12" t="s">
        <v>380</v>
      </c>
      <c r="G1321" s="14">
        <v>55700</v>
      </c>
      <c r="H1321" s="14">
        <v>0</v>
      </c>
    </row>
    <row r="1322" spans="1:8">
      <c r="A1322" s="11">
        <v>255145</v>
      </c>
      <c r="B1322" s="12" t="s">
        <v>271</v>
      </c>
      <c r="C1322" s="13" t="str">
        <f t="shared" si="40"/>
        <v>205</v>
      </c>
      <c r="D1322" s="13" t="str">
        <f t="shared" si="41"/>
        <v>20508</v>
      </c>
      <c r="E1322" s="13">
        <f>IF(ISNA(VLOOKUP(F1322,'2020功能科目'!A:B,2,FALSE)),"",VLOOKUP(F1322,'2020功能科目'!A:B,2,FALSE))</f>
        <v>2050803</v>
      </c>
      <c r="F1322" s="12" t="s">
        <v>381</v>
      </c>
      <c r="G1322" s="14">
        <v>28080</v>
      </c>
      <c r="H1322" s="14">
        <v>59200</v>
      </c>
    </row>
    <row r="1323" spans="1:8">
      <c r="A1323" s="11">
        <v>255145</v>
      </c>
      <c r="B1323" s="12" t="s">
        <v>271</v>
      </c>
      <c r="C1323" s="13" t="str">
        <f t="shared" si="40"/>
        <v>205</v>
      </c>
      <c r="D1323" s="13" t="str">
        <f t="shared" si="41"/>
        <v>20509</v>
      </c>
      <c r="E1323" s="13">
        <f>IF(ISNA(VLOOKUP(F1323,'2020功能科目'!A:B,2,FALSE)),"",VLOOKUP(F1323,'2020功能科目'!A:B,2,FALSE))</f>
        <v>2050903</v>
      </c>
      <c r="F1323" s="12" t="s">
        <v>382</v>
      </c>
      <c r="G1323" s="14">
        <v>0</v>
      </c>
      <c r="H1323" s="14">
        <v>420000</v>
      </c>
    </row>
    <row r="1324" spans="1:8">
      <c r="A1324" s="11">
        <v>255145</v>
      </c>
      <c r="B1324" s="12" t="s">
        <v>271</v>
      </c>
      <c r="C1324" s="13" t="str">
        <f t="shared" si="40"/>
        <v>205</v>
      </c>
      <c r="D1324" s="13" t="str">
        <f t="shared" si="41"/>
        <v>20509</v>
      </c>
      <c r="E1324" s="13">
        <f>IF(ISNA(VLOOKUP(F1324,'2020功能科目'!A:B,2,FALSE)),"",VLOOKUP(F1324,'2020功能科目'!A:B,2,FALSE))</f>
        <v>2050904</v>
      </c>
      <c r="F1324" s="12" t="s">
        <v>383</v>
      </c>
      <c r="G1324" s="14">
        <v>214879</v>
      </c>
      <c r="H1324" s="14">
        <v>214880</v>
      </c>
    </row>
    <row r="1325" spans="1:8">
      <c r="A1325" s="11">
        <v>255145</v>
      </c>
      <c r="B1325" s="12" t="s">
        <v>271</v>
      </c>
      <c r="C1325" s="13" t="str">
        <f t="shared" si="40"/>
        <v>208</v>
      </c>
      <c r="D1325" s="13" t="str">
        <f t="shared" si="41"/>
        <v>20805</v>
      </c>
      <c r="E1325" s="13">
        <f>IF(ISNA(VLOOKUP(F1325,'2020功能科目'!A:B,2,FALSE)),"",VLOOKUP(F1325,'2020功能科目'!A:B,2,FALSE))</f>
        <v>2080502</v>
      </c>
      <c r="F1325" s="12" t="s">
        <v>384</v>
      </c>
      <c r="G1325" s="14">
        <v>586709</v>
      </c>
      <c r="H1325" s="14">
        <v>444260</v>
      </c>
    </row>
    <row r="1326" spans="1:8">
      <c r="A1326" s="11">
        <v>255145</v>
      </c>
      <c r="B1326" s="12" t="s">
        <v>271</v>
      </c>
      <c r="C1326" s="13" t="str">
        <f t="shared" si="40"/>
        <v>208</v>
      </c>
      <c r="D1326" s="13" t="str">
        <f t="shared" si="41"/>
        <v>20805</v>
      </c>
      <c r="E1326" s="13">
        <f>IF(ISNA(VLOOKUP(F1326,'2020功能科目'!A:B,2,FALSE)),"",VLOOKUP(F1326,'2020功能科目'!A:B,2,FALSE))</f>
        <v>2080505</v>
      </c>
      <c r="F1326" s="12" t="s">
        <v>385</v>
      </c>
      <c r="G1326" s="14">
        <v>1824825.76</v>
      </c>
      <c r="H1326" s="14">
        <v>1778959.1</v>
      </c>
    </row>
    <row r="1327" spans="1:8">
      <c r="A1327" s="11">
        <v>255145</v>
      </c>
      <c r="B1327" s="12" t="s">
        <v>271</v>
      </c>
      <c r="C1327" s="13" t="str">
        <f t="shared" si="40"/>
        <v>208</v>
      </c>
      <c r="D1327" s="13" t="str">
        <f t="shared" si="41"/>
        <v>20805</v>
      </c>
      <c r="E1327" s="13">
        <f>IF(ISNA(VLOOKUP(F1327,'2020功能科目'!A:B,2,FALSE)),"",VLOOKUP(F1327,'2020功能科目'!A:B,2,FALSE))</f>
        <v>2080506</v>
      </c>
      <c r="F1327" s="12" t="s">
        <v>386</v>
      </c>
      <c r="G1327" s="14">
        <v>912412.88</v>
      </c>
      <c r="H1327" s="14">
        <v>889479.55</v>
      </c>
    </row>
    <row r="1328" spans="1:8">
      <c r="A1328" s="11">
        <v>255145</v>
      </c>
      <c r="B1328" s="12" t="s">
        <v>271</v>
      </c>
      <c r="C1328" s="13" t="str">
        <f t="shared" si="40"/>
        <v>208</v>
      </c>
      <c r="D1328" s="13" t="str">
        <f t="shared" si="41"/>
        <v>20808</v>
      </c>
      <c r="E1328" s="13">
        <f>IF(ISNA(VLOOKUP(F1328,'2020功能科目'!A:B,2,FALSE)),"",VLOOKUP(F1328,'2020功能科目'!A:B,2,FALSE))</f>
        <v>2080801</v>
      </c>
      <c r="F1328" s="12" t="s">
        <v>387</v>
      </c>
      <c r="G1328" s="14">
        <v>205318</v>
      </c>
      <c r="H1328" s="14">
        <v>0</v>
      </c>
    </row>
    <row r="1329" spans="1:8">
      <c r="A1329" s="11">
        <v>255145</v>
      </c>
      <c r="B1329" s="12" t="s">
        <v>271</v>
      </c>
      <c r="C1329" s="13" t="str">
        <f t="shared" si="40"/>
        <v>210</v>
      </c>
      <c r="D1329" s="13" t="str">
        <f t="shared" si="41"/>
        <v>21011</v>
      </c>
      <c r="E1329" s="13">
        <f>IF(ISNA(VLOOKUP(F1329,'2020功能科目'!A:B,2,FALSE)),"",VLOOKUP(F1329,'2020功能科目'!A:B,2,FALSE))</f>
        <v>2101102</v>
      </c>
      <c r="F1329" s="12" t="s">
        <v>388</v>
      </c>
      <c r="G1329" s="14">
        <v>1498774.55</v>
      </c>
      <c r="H1329" s="14">
        <v>1445404.27</v>
      </c>
    </row>
    <row r="1330" spans="1:8">
      <c r="A1330" s="11">
        <v>255145</v>
      </c>
      <c r="B1330" s="12" t="s">
        <v>271</v>
      </c>
      <c r="C1330" s="13" t="str">
        <f t="shared" si="40"/>
        <v>221</v>
      </c>
      <c r="D1330" s="13" t="str">
        <f t="shared" si="41"/>
        <v>22102</v>
      </c>
      <c r="E1330" s="13">
        <f>IF(ISNA(VLOOKUP(F1330,'2020功能科目'!A:B,2,FALSE)),"",VLOOKUP(F1330,'2020功能科目'!A:B,2,FALSE))</f>
        <v>2210201</v>
      </c>
      <c r="F1330" s="12" t="s">
        <v>390</v>
      </c>
      <c r="G1330" s="14">
        <v>1808713</v>
      </c>
      <c r="H1330" s="14">
        <v>1778219.33</v>
      </c>
    </row>
    <row r="1331" spans="1:8">
      <c r="A1331" s="11">
        <v>255145</v>
      </c>
      <c r="B1331" s="12" t="s">
        <v>271</v>
      </c>
      <c r="C1331" s="13" t="str">
        <f t="shared" si="40"/>
        <v>221</v>
      </c>
      <c r="D1331" s="13" t="str">
        <f t="shared" si="41"/>
        <v>22102</v>
      </c>
      <c r="E1331" s="13">
        <f>IF(ISNA(VLOOKUP(F1331,'2020功能科目'!A:B,2,FALSE)),"",VLOOKUP(F1331,'2020功能科目'!A:B,2,FALSE))</f>
        <v>2210202</v>
      </c>
      <c r="F1331" s="12" t="s">
        <v>391</v>
      </c>
      <c r="G1331" s="14">
        <v>107520</v>
      </c>
      <c r="H1331" s="14">
        <v>108240</v>
      </c>
    </row>
    <row r="1332" spans="1:8">
      <c r="A1332" s="11">
        <v>255145</v>
      </c>
      <c r="B1332" s="12" t="s">
        <v>271</v>
      </c>
      <c r="C1332" s="13" t="str">
        <f t="shared" si="40"/>
        <v>221</v>
      </c>
      <c r="D1332" s="13" t="str">
        <f t="shared" si="41"/>
        <v>22102</v>
      </c>
      <c r="E1332" s="13">
        <f>IF(ISNA(VLOOKUP(F1332,'2020功能科目'!A:B,2,FALSE)),"",VLOOKUP(F1332,'2020功能科目'!A:B,2,FALSE))</f>
        <v>2210203</v>
      </c>
      <c r="F1332" s="12" t="s">
        <v>392</v>
      </c>
      <c r="G1332" s="14">
        <v>1567500</v>
      </c>
      <c r="H1332" s="14">
        <v>1549908</v>
      </c>
    </row>
    <row r="1333" spans="1:8">
      <c r="A1333" s="11">
        <v>255147</v>
      </c>
      <c r="B1333" s="12" t="s">
        <v>272</v>
      </c>
      <c r="C1333" s="13" t="str">
        <f t="shared" si="40"/>
        <v>205</v>
      </c>
      <c r="D1333" s="13" t="str">
        <f t="shared" si="41"/>
        <v>20502</v>
      </c>
      <c r="E1333" s="13">
        <f>IF(ISNA(VLOOKUP(F1333,'2020功能科目'!A:B,2,FALSE)),"",VLOOKUP(F1333,'2020功能科目'!A:B,2,FALSE))</f>
        <v>2050202</v>
      </c>
      <c r="F1333" s="12" t="s">
        <v>378</v>
      </c>
      <c r="G1333" s="14">
        <v>51962480.310000002</v>
      </c>
      <c r="H1333" s="14">
        <v>38244691.829999998</v>
      </c>
    </row>
    <row r="1334" spans="1:8">
      <c r="A1334" s="11">
        <v>255147</v>
      </c>
      <c r="B1334" s="12" t="s">
        <v>272</v>
      </c>
      <c r="C1334" s="13" t="str">
        <f t="shared" si="40"/>
        <v>205</v>
      </c>
      <c r="D1334" s="13" t="str">
        <f t="shared" si="41"/>
        <v>20502</v>
      </c>
      <c r="E1334" s="13">
        <f>IF(ISNA(VLOOKUP(F1334,'2020功能科目'!A:B,2,FALSE)),"",VLOOKUP(F1334,'2020功能科目'!A:B,2,FALSE))</f>
        <v>2050299</v>
      </c>
      <c r="F1334" s="12" t="s">
        <v>380</v>
      </c>
      <c r="G1334" s="14">
        <v>220000</v>
      </c>
      <c r="H1334" s="14">
        <v>0</v>
      </c>
    </row>
    <row r="1335" spans="1:8">
      <c r="A1335" s="11">
        <v>255147</v>
      </c>
      <c r="B1335" s="12" t="s">
        <v>272</v>
      </c>
      <c r="C1335" s="13" t="str">
        <f t="shared" si="40"/>
        <v>205</v>
      </c>
      <c r="D1335" s="13" t="str">
        <f t="shared" si="41"/>
        <v>20508</v>
      </c>
      <c r="E1335" s="13">
        <f>IF(ISNA(VLOOKUP(F1335,'2020功能科目'!A:B,2,FALSE)),"",VLOOKUP(F1335,'2020功能科目'!A:B,2,FALSE))</f>
        <v>2050803</v>
      </c>
      <c r="F1335" s="12" t="s">
        <v>381</v>
      </c>
      <c r="G1335" s="14">
        <v>56800</v>
      </c>
      <c r="H1335" s="14">
        <v>113600</v>
      </c>
    </row>
    <row r="1336" spans="1:8">
      <c r="A1336" s="11">
        <v>255147</v>
      </c>
      <c r="B1336" s="12" t="s">
        <v>272</v>
      </c>
      <c r="C1336" s="13" t="str">
        <f t="shared" si="40"/>
        <v>205</v>
      </c>
      <c r="D1336" s="13" t="str">
        <f t="shared" si="41"/>
        <v>20509</v>
      </c>
      <c r="E1336" s="13">
        <f>IF(ISNA(VLOOKUP(F1336,'2020功能科目'!A:B,2,FALSE)),"",VLOOKUP(F1336,'2020功能科目'!A:B,2,FALSE))</f>
        <v>2050903</v>
      </c>
      <c r="F1336" s="12" t="s">
        <v>382</v>
      </c>
      <c r="G1336" s="14">
        <v>461430.5</v>
      </c>
      <c r="H1336" s="14">
        <v>598500</v>
      </c>
    </row>
    <row r="1337" spans="1:8">
      <c r="A1337" s="11">
        <v>255147</v>
      </c>
      <c r="B1337" s="12" t="s">
        <v>272</v>
      </c>
      <c r="C1337" s="13" t="str">
        <f t="shared" si="40"/>
        <v>205</v>
      </c>
      <c r="D1337" s="13" t="str">
        <f t="shared" si="41"/>
        <v>20509</v>
      </c>
      <c r="E1337" s="13">
        <f>IF(ISNA(VLOOKUP(F1337,'2020功能科目'!A:B,2,FALSE)),"",VLOOKUP(F1337,'2020功能科目'!A:B,2,FALSE))</f>
        <v>2050904</v>
      </c>
      <c r="F1337" s="12" t="s">
        <v>383</v>
      </c>
      <c r="G1337" s="14">
        <v>2091176</v>
      </c>
      <c r="H1337" s="14">
        <v>2182950</v>
      </c>
    </row>
    <row r="1338" spans="1:8">
      <c r="A1338" s="11">
        <v>255147</v>
      </c>
      <c r="B1338" s="12" t="s">
        <v>272</v>
      </c>
      <c r="C1338" s="13" t="str">
        <f t="shared" si="40"/>
        <v>208</v>
      </c>
      <c r="D1338" s="13" t="str">
        <f t="shared" si="41"/>
        <v>20805</v>
      </c>
      <c r="E1338" s="13">
        <f>IF(ISNA(VLOOKUP(F1338,'2020功能科目'!A:B,2,FALSE)),"",VLOOKUP(F1338,'2020功能科目'!A:B,2,FALSE))</f>
        <v>2080502</v>
      </c>
      <c r="F1338" s="12" t="s">
        <v>384</v>
      </c>
      <c r="G1338" s="14">
        <v>2538399</v>
      </c>
      <c r="H1338" s="14">
        <v>1886322</v>
      </c>
    </row>
    <row r="1339" spans="1:8">
      <c r="A1339" s="11">
        <v>255147</v>
      </c>
      <c r="B1339" s="12" t="s">
        <v>272</v>
      </c>
      <c r="C1339" s="13" t="str">
        <f t="shared" si="40"/>
        <v>208</v>
      </c>
      <c r="D1339" s="13" t="str">
        <f t="shared" si="41"/>
        <v>20805</v>
      </c>
      <c r="E1339" s="13">
        <f>IF(ISNA(VLOOKUP(F1339,'2020功能科目'!A:B,2,FALSE)),"",VLOOKUP(F1339,'2020功能科目'!A:B,2,FALSE))</f>
        <v>2080505</v>
      </c>
      <c r="F1339" s="12" t="s">
        <v>385</v>
      </c>
      <c r="G1339" s="14">
        <v>3980489.05</v>
      </c>
      <c r="H1339" s="14">
        <v>3980489.05</v>
      </c>
    </row>
    <row r="1340" spans="1:8">
      <c r="A1340" s="11">
        <v>255147</v>
      </c>
      <c r="B1340" s="12" t="s">
        <v>272</v>
      </c>
      <c r="C1340" s="13" t="str">
        <f t="shared" si="40"/>
        <v>208</v>
      </c>
      <c r="D1340" s="13" t="str">
        <f t="shared" si="41"/>
        <v>20805</v>
      </c>
      <c r="E1340" s="13">
        <f>IF(ISNA(VLOOKUP(F1340,'2020功能科目'!A:B,2,FALSE)),"",VLOOKUP(F1340,'2020功能科目'!A:B,2,FALSE))</f>
        <v>2080506</v>
      </c>
      <c r="F1340" s="12" t="s">
        <v>386</v>
      </c>
      <c r="G1340" s="14">
        <v>1990244.52</v>
      </c>
      <c r="H1340" s="14">
        <v>1990244.52</v>
      </c>
    </row>
    <row r="1341" spans="1:8">
      <c r="A1341" s="11">
        <v>255147</v>
      </c>
      <c r="B1341" s="12" t="s">
        <v>272</v>
      </c>
      <c r="C1341" s="13" t="str">
        <f t="shared" si="40"/>
        <v>210</v>
      </c>
      <c r="D1341" s="13" t="str">
        <f t="shared" si="41"/>
        <v>21011</v>
      </c>
      <c r="E1341" s="13">
        <f>IF(ISNA(VLOOKUP(F1341,'2020功能科目'!A:B,2,FALSE)),"",VLOOKUP(F1341,'2020功能科目'!A:B,2,FALSE))</f>
        <v>2101102</v>
      </c>
      <c r="F1341" s="12" t="s">
        <v>388</v>
      </c>
      <c r="G1341" s="14">
        <v>3234147.35</v>
      </c>
      <c r="H1341" s="14">
        <v>3234147.35</v>
      </c>
    </row>
    <row r="1342" spans="1:8">
      <c r="A1342" s="11">
        <v>255147</v>
      </c>
      <c r="B1342" s="12" t="s">
        <v>272</v>
      </c>
      <c r="C1342" s="13" t="str">
        <f t="shared" si="40"/>
        <v>210</v>
      </c>
      <c r="D1342" s="13" t="str">
        <f t="shared" si="41"/>
        <v>21011</v>
      </c>
      <c r="E1342" s="13">
        <f>IF(ISNA(VLOOKUP(F1342,'2020功能科目'!A:B,2,FALSE)),"",VLOOKUP(F1342,'2020功能科目'!A:B,2,FALSE))</f>
        <v>2101199</v>
      </c>
      <c r="F1342" s="12" t="s">
        <v>389</v>
      </c>
      <c r="G1342" s="14">
        <v>180000</v>
      </c>
      <c r="H1342" s="14">
        <v>180000</v>
      </c>
    </row>
    <row r="1343" spans="1:8">
      <c r="A1343" s="11">
        <v>255147</v>
      </c>
      <c r="B1343" s="12" t="s">
        <v>272</v>
      </c>
      <c r="C1343" s="13" t="str">
        <f t="shared" si="40"/>
        <v>221</v>
      </c>
      <c r="D1343" s="13" t="str">
        <f t="shared" si="41"/>
        <v>22102</v>
      </c>
      <c r="E1343" s="13">
        <f>IF(ISNA(VLOOKUP(F1343,'2020功能科目'!A:B,2,FALSE)),"",VLOOKUP(F1343,'2020功能科目'!A:B,2,FALSE))</f>
        <v>2210201</v>
      </c>
      <c r="F1343" s="12" t="s">
        <v>390</v>
      </c>
      <c r="G1343" s="14">
        <v>3905626</v>
      </c>
      <c r="H1343" s="14">
        <v>3837366.79</v>
      </c>
    </row>
    <row r="1344" spans="1:8">
      <c r="A1344" s="11">
        <v>255147</v>
      </c>
      <c r="B1344" s="12" t="s">
        <v>272</v>
      </c>
      <c r="C1344" s="13" t="str">
        <f t="shared" si="40"/>
        <v>221</v>
      </c>
      <c r="D1344" s="13" t="str">
        <f t="shared" si="41"/>
        <v>22102</v>
      </c>
      <c r="E1344" s="13">
        <f>IF(ISNA(VLOOKUP(F1344,'2020功能科目'!A:B,2,FALSE)),"",VLOOKUP(F1344,'2020功能科目'!A:B,2,FALSE))</f>
        <v>2210202</v>
      </c>
      <c r="F1344" s="12" t="s">
        <v>391</v>
      </c>
      <c r="G1344" s="14">
        <v>248660</v>
      </c>
      <c r="H1344" s="14">
        <v>251160</v>
      </c>
    </row>
    <row r="1345" spans="1:8">
      <c r="A1345" s="11">
        <v>255147</v>
      </c>
      <c r="B1345" s="12" t="s">
        <v>272</v>
      </c>
      <c r="C1345" s="13" t="str">
        <f t="shared" si="40"/>
        <v>221</v>
      </c>
      <c r="D1345" s="13" t="str">
        <f t="shared" si="41"/>
        <v>22102</v>
      </c>
      <c r="E1345" s="13">
        <f>IF(ISNA(VLOOKUP(F1345,'2020功能科目'!A:B,2,FALSE)),"",VLOOKUP(F1345,'2020功能科目'!A:B,2,FALSE))</f>
        <v>2210203</v>
      </c>
      <c r="F1345" s="12" t="s">
        <v>392</v>
      </c>
      <c r="G1345" s="14">
        <v>3140192</v>
      </c>
      <c r="H1345" s="14">
        <v>3018240</v>
      </c>
    </row>
    <row r="1346" spans="1:8">
      <c r="A1346" s="11">
        <v>255148</v>
      </c>
      <c r="B1346" s="12" t="s">
        <v>273</v>
      </c>
      <c r="C1346" s="13" t="str">
        <f t="shared" si="40"/>
        <v>205</v>
      </c>
      <c r="D1346" s="13" t="str">
        <f t="shared" si="41"/>
        <v>20502</v>
      </c>
      <c r="E1346" s="13">
        <f>IF(ISNA(VLOOKUP(F1346,'2020功能科目'!A:B,2,FALSE)),"",VLOOKUP(F1346,'2020功能科目'!A:B,2,FALSE))</f>
        <v>2050202</v>
      </c>
      <c r="F1346" s="12" t="s">
        <v>378</v>
      </c>
      <c r="G1346" s="14">
        <v>19911061.649999999</v>
      </c>
      <c r="H1346" s="14">
        <v>16276931.75</v>
      </c>
    </row>
    <row r="1347" spans="1:8">
      <c r="A1347" s="11">
        <v>255148</v>
      </c>
      <c r="B1347" s="12" t="s">
        <v>273</v>
      </c>
      <c r="C1347" s="13" t="str">
        <f t="shared" ref="C1347:C1410" si="42">LEFT(D1347,3)</f>
        <v>205</v>
      </c>
      <c r="D1347" s="13" t="str">
        <f t="shared" ref="D1347:D1410" si="43">LEFT(E1347,5)</f>
        <v>20502</v>
      </c>
      <c r="E1347" s="13">
        <f>IF(ISNA(VLOOKUP(F1347,'2020功能科目'!A:B,2,FALSE)),"",VLOOKUP(F1347,'2020功能科目'!A:B,2,FALSE))</f>
        <v>2050299</v>
      </c>
      <c r="F1347" s="12" t="s">
        <v>380</v>
      </c>
      <c r="G1347" s="14">
        <v>9423.2099999999991</v>
      </c>
      <c r="H1347" s="14">
        <v>0</v>
      </c>
    </row>
    <row r="1348" spans="1:8">
      <c r="A1348" s="11">
        <v>255148</v>
      </c>
      <c r="B1348" s="12" t="s">
        <v>273</v>
      </c>
      <c r="C1348" s="13" t="str">
        <f t="shared" si="42"/>
        <v>205</v>
      </c>
      <c r="D1348" s="13" t="str">
        <f t="shared" si="43"/>
        <v>20508</v>
      </c>
      <c r="E1348" s="13">
        <f>IF(ISNA(VLOOKUP(F1348,'2020功能科目'!A:B,2,FALSE)),"",VLOOKUP(F1348,'2020功能科目'!A:B,2,FALSE))</f>
        <v>2050803</v>
      </c>
      <c r="F1348" s="12" t="s">
        <v>381</v>
      </c>
      <c r="G1348" s="14">
        <v>0</v>
      </c>
      <c r="H1348" s="14">
        <v>51200</v>
      </c>
    </row>
    <row r="1349" spans="1:8">
      <c r="A1349" s="11">
        <v>255148</v>
      </c>
      <c r="B1349" s="12" t="s">
        <v>273</v>
      </c>
      <c r="C1349" s="13" t="str">
        <f t="shared" si="42"/>
        <v>205</v>
      </c>
      <c r="D1349" s="13" t="str">
        <f t="shared" si="43"/>
        <v>20509</v>
      </c>
      <c r="E1349" s="13">
        <f>IF(ISNA(VLOOKUP(F1349,'2020功能科目'!A:B,2,FALSE)),"",VLOOKUP(F1349,'2020功能科目'!A:B,2,FALSE))</f>
        <v>2050903</v>
      </c>
      <c r="F1349" s="12" t="s">
        <v>382</v>
      </c>
      <c r="G1349" s="14">
        <v>559999.38</v>
      </c>
      <c r="H1349" s="14">
        <v>800000</v>
      </c>
    </row>
    <row r="1350" spans="1:8">
      <c r="A1350" s="11">
        <v>255148</v>
      </c>
      <c r="B1350" s="12" t="s">
        <v>273</v>
      </c>
      <c r="C1350" s="13" t="str">
        <f t="shared" si="42"/>
        <v>205</v>
      </c>
      <c r="D1350" s="13" t="str">
        <f t="shared" si="43"/>
        <v>20509</v>
      </c>
      <c r="E1350" s="13">
        <f>IF(ISNA(VLOOKUP(F1350,'2020功能科目'!A:B,2,FALSE)),"",VLOOKUP(F1350,'2020功能科目'!A:B,2,FALSE))</f>
        <v>2050904</v>
      </c>
      <c r="F1350" s="12" t="s">
        <v>383</v>
      </c>
      <c r="G1350" s="14">
        <v>242800</v>
      </c>
      <c r="H1350" s="14">
        <v>242800</v>
      </c>
    </row>
    <row r="1351" spans="1:8">
      <c r="A1351" s="11">
        <v>255148</v>
      </c>
      <c r="B1351" s="12" t="s">
        <v>273</v>
      </c>
      <c r="C1351" s="13" t="str">
        <f t="shared" si="42"/>
        <v>208</v>
      </c>
      <c r="D1351" s="13" t="str">
        <f t="shared" si="43"/>
        <v>20805</v>
      </c>
      <c r="E1351" s="13">
        <f>IF(ISNA(VLOOKUP(F1351,'2020功能科目'!A:B,2,FALSE)),"",VLOOKUP(F1351,'2020功能科目'!A:B,2,FALSE))</f>
        <v>2080502</v>
      </c>
      <c r="F1351" s="12" t="s">
        <v>384</v>
      </c>
      <c r="G1351" s="14">
        <v>1675694</v>
      </c>
      <c r="H1351" s="14">
        <v>1242450</v>
      </c>
    </row>
    <row r="1352" spans="1:8">
      <c r="A1352" s="11">
        <v>255148</v>
      </c>
      <c r="B1352" s="12" t="s">
        <v>273</v>
      </c>
      <c r="C1352" s="13" t="str">
        <f t="shared" si="42"/>
        <v>208</v>
      </c>
      <c r="D1352" s="13" t="str">
        <f t="shared" si="43"/>
        <v>20805</v>
      </c>
      <c r="E1352" s="13">
        <f>IF(ISNA(VLOOKUP(F1352,'2020功能科目'!A:B,2,FALSE)),"",VLOOKUP(F1352,'2020功能科目'!A:B,2,FALSE))</f>
        <v>2080505</v>
      </c>
      <c r="F1352" s="12" t="s">
        <v>385</v>
      </c>
      <c r="G1352" s="14">
        <v>1234077.76</v>
      </c>
      <c r="H1352" s="14">
        <v>1515388.48</v>
      </c>
    </row>
    <row r="1353" spans="1:8">
      <c r="A1353" s="11">
        <v>255148</v>
      </c>
      <c r="B1353" s="12" t="s">
        <v>273</v>
      </c>
      <c r="C1353" s="13" t="str">
        <f t="shared" si="42"/>
        <v>208</v>
      </c>
      <c r="D1353" s="13" t="str">
        <f t="shared" si="43"/>
        <v>20805</v>
      </c>
      <c r="E1353" s="13">
        <f>IF(ISNA(VLOOKUP(F1353,'2020功能科目'!A:B,2,FALSE)),"",VLOOKUP(F1353,'2020功能科目'!A:B,2,FALSE))</f>
        <v>2080506</v>
      </c>
      <c r="F1353" s="12" t="s">
        <v>386</v>
      </c>
      <c r="G1353" s="14">
        <v>617038.88</v>
      </c>
      <c r="H1353" s="14">
        <v>757694.24</v>
      </c>
    </row>
    <row r="1354" spans="1:8">
      <c r="A1354" s="11">
        <v>255148</v>
      </c>
      <c r="B1354" s="12" t="s">
        <v>273</v>
      </c>
      <c r="C1354" s="13" t="str">
        <f t="shared" si="42"/>
        <v>210</v>
      </c>
      <c r="D1354" s="13" t="str">
        <f t="shared" si="43"/>
        <v>21011</v>
      </c>
      <c r="E1354" s="13">
        <f>IF(ISNA(VLOOKUP(F1354,'2020功能科目'!A:B,2,FALSE)),"",VLOOKUP(F1354,'2020功能科目'!A:B,2,FALSE))</f>
        <v>2101102</v>
      </c>
      <c r="F1354" s="12" t="s">
        <v>388</v>
      </c>
      <c r="G1354" s="14">
        <v>1194637.83</v>
      </c>
      <c r="H1354" s="14">
        <v>1231253.1399999999</v>
      </c>
    </row>
    <row r="1355" spans="1:8">
      <c r="A1355" s="11">
        <v>255148</v>
      </c>
      <c r="B1355" s="12" t="s">
        <v>273</v>
      </c>
      <c r="C1355" s="13" t="str">
        <f t="shared" si="42"/>
        <v>221</v>
      </c>
      <c r="D1355" s="13" t="str">
        <f t="shared" si="43"/>
        <v>22102</v>
      </c>
      <c r="E1355" s="13">
        <f>IF(ISNA(VLOOKUP(F1355,'2020功能科目'!A:B,2,FALSE)),"",VLOOKUP(F1355,'2020功能科目'!A:B,2,FALSE))</f>
        <v>2210201</v>
      </c>
      <c r="F1355" s="12" t="s">
        <v>390</v>
      </c>
      <c r="G1355" s="14">
        <v>1368330</v>
      </c>
      <c r="H1355" s="14">
        <v>1520541.36</v>
      </c>
    </row>
    <row r="1356" spans="1:8">
      <c r="A1356" s="11">
        <v>255148</v>
      </c>
      <c r="B1356" s="12" t="s">
        <v>273</v>
      </c>
      <c r="C1356" s="13" t="str">
        <f t="shared" si="42"/>
        <v>221</v>
      </c>
      <c r="D1356" s="13" t="str">
        <f t="shared" si="43"/>
        <v>22102</v>
      </c>
      <c r="E1356" s="13">
        <f>IF(ISNA(VLOOKUP(F1356,'2020功能科目'!A:B,2,FALSE)),"",VLOOKUP(F1356,'2020功能科目'!A:B,2,FALSE))</f>
        <v>2210202</v>
      </c>
      <c r="F1356" s="12" t="s">
        <v>391</v>
      </c>
      <c r="G1356" s="14">
        <v>159680</v>
      </c>
      <c r="H1356" s="14">
        <v>163320</v>
      </c>
    </row>
    <row r="1357" spans="1:8">
      <c r="A1357" s="11">
        <v>255148</v>
      </c>
      <c r="B1357" s="12" t="s">
        <v>273</v>
      </c>
      <c r="C1357" s="13" t="str">
        <f t="shared" si="42"/>
        <v>221</v>
      </c>
      <c r="D1357" s="13" t="str">
        <f t="shared" si="43"/>
        <v>22102</v>
      </c>
      <c r="E1357" s="13">
        <f>IF(ISNA(VLOOKUP(F1357,'2020功能科目'!A:B,2,FALSE)),"",VLOOKUP(F1357,'2020功能科目'!A:B,2,FALSE))</f>
        <v>2210203</v>
      </c>
      <c r="F1357" s="12" t="s">
        <v>392</v>
      </c>
      <c r="G1357" s="14">
        <v>1786471</v>
      </c>
      <c r="H1357" s="14">
        <v>1756920</v>
      </c>
    </row>
    <row r="1358" spans="1:8">
      <c r="A1358" s="11">
        <v>255149</v>
      </c>
      <c r="B1358" s="12" t="s">
        <v>274</v>
      </c>
      <c r="C1358" s="13" t="str">
        <f t="shared" si="42"/>
        <v>205</v>
      </c>
      <c r="D1358" s="13" t="str">
        <f t="shared" si="43"/>
        <v>20502</v>
      </c>
      <c r="E1358" s="13">
        <f>IF(ISNA(VLOOKUP(F1358,'2020功能科目'!A:B,2,FALSE)),"",VLOOKUP(F1358,'2020功能科目'!A:B,2,FALSE))</f>
        <v>2050202</v>
      </c>
      <c r="F1358" s="12" t="s">
        <v>378</v>
      </c>
      <c r="G1358" s="14">
        <v>34374237.200000003</v>
      </c>
      <c r="H1358" s="14">
        <v>24657900.989999998</v>
      </c>
    </row>
    <row r="1359" spans="1:8">
      <c r="A1359" s="11">
        <v>255149</v>
      </c>
      <c r="B1359" s="12" t="s">
        <v>274</v>
      </c>
      <c r="C1359" s="13" t="str">
        <f t="shared" si="42"/>
        <v>205</v>
      </c>
      <c r="D1359" s="13" t="str">
        <f t="shared" si="43"/>
        <v>20502</v>
      </c>
      <c r="E1359" s="13">
        <f>IF(ISNA(VLOOKUP(F1359,'2020功能科目'!A:B,2,FALSE)),"",VLOOKUP(F1359,'2020功能科目'!A:B,2,FALSE))</f>
        <v>2050299</v>
      </c>
      <c r="F1359" s="12" t="s">
        <v>380</v>
      </c>
      <c r="G1359" s="14">
        <v>140300</v>
      </c>
      <c r="H1359" s="14">
        <v>0</v>
      </c>
    </row>
    <row r="1360" spans="1:8">
      <c r="A1360" s="11">
        <v>255149</v>
      </c>
      <c r="B1360" s="12" t="s">
        <v>274</v>
      </c>
      <c r="C1360" s="13" t="str">
        <f t="shared" si="42"/>
        <v>205</v>
      </c>
      <c r="D1360" s="13" t="str">
        <f t="shared" si="43"/>
        <v>20508</v>
      </c>
      <c r="E1360" s="13">
        <f>IF(ISNA(VLOOKUP(F1360,'2020功能科目'!A:B,2,FALSE)),"",VLOOKUP(F1360,'2020功能科目'!A:B,2,FALSE))</f>
        <v>2050803</v>
      </c>
      <c r="F1360" s="12" t="s">
        <v>381</v>
      </c>
      <c r="G1360" s="14">
        <v>0</v>
      </c>
      <c r="H1360" s="14">
        <v>77600</v>
      </c>
    </row>
    <row r="1361" spans="1:8">
      <c r="A1361" s="11">
        <v>255149</v>
      </c>
      <c r="B1361" s="12" t="s">
        <v>274</v>
      </c>
      <c r="C1361" s="13" t="str">
        <f t="shared" si="42"/>
        <v>205</v>
      </c>
      <c r="D1361" s="13" t="str">
        <f t="shared" si="43"/>
        <v>20509</v>
      </c>
      <c r="E1361" s="13">
        <f>IF(ISNA(VLOOKUP(F1361,'2020功能科目'!A:B,2,FALSE)),"",VLOOKUP(F1361,'2020功能科目'!A:B,2,FALSE))</f>
        <v>2050903</v>
      </c>
      <c r="F1361" s="12" t="s">
        <v>382</v>
      </c>
      <c r="G1361" s="14">
        <v>1308479.4099999999</v>
      </c>
      <c r="H1361" s="14">
        <v>1519000</v>
      </c>
    </row>
    <row r="1362" spans="1:8">
      <c r="A1362" s="11">
        <v>255149</v>
      </c>
      <c r="B1362" s="12" t="s">
        <v>274</v>
      </c>
      <c r="C1362" s="13" t="str">
        <f t="shared" si="42"/>
        <v>205</v>
      </c>
      <c r="D1362" s="13" t="str">
        <f t="shared" si="43"/>
        <v>20509</v>
      </c>
      <c r="E1362" s="13">
        <f>IF(ISNA(VLOOKUP(F1362,'2020功能科目'!A:B,2,FALSE)),"",VLOOKUP(F1362,'2020功能科目'!A:B,2,FALSE))</f>
        <v>2050904</v>
      </c>
      <c r="F1362" s="12" t="s">
        <v>383</v>
      </c>
      <c r="G1362" s="14">
        <v>228014</v>
      </c>
      <c r="H1362" s="14">
        <v>228935</v>
      </c>
    </row>
    <row r="1363" spans="1:8">
      <c r="A1363" s="11">
        <v>255149</v>
      </c>
      <c r="B1363" s="12" t="s">
        <v>274</v>
      </c>
      <c r="C1363" s="13" t="str">
        <f t="shared" si="42"/>
        <v>208</v>
      </c>
      <c r="D1363" s="13" t="str">
        <f t="shared" si="43"/>
        <v>20805</v>
      </c>
      <c r="E1363" s="13">
        <f>IF(ISNA(VLOOKUP(F1363,'2020功能科目'!A:B,2,FALSE)),"",VLOOKUP(F1363,'2020功能科目'!A:B,2,FALSE))</f>
        <v>2080502</v>
      </c>
      <c r="F1363" s="12" t="s">
        <v>384</v>
      </c>
      <c r="G1363" s="14">
        <v>1452730</v>
      </c>
      <c r="H1363" s="14">
        <v>1004212</v>
      </c>
    </row>
    <row r="1364" spans="1:8">
      <c r="A1364" s="11">
        <v>255149</v>
      </c>
      <c r="B1364" s="12" t="s">
        <v>274</v>
      </c>
      <c r="C1364" s="13" t="str">
        <f t="shared" si="42"/>
        <v>208</v>
      </c>
      <c r="D1364" s="13" t="str">
        <f t="shared" si="43"/>
        <v>20805</v>
      </c>
      <c r="E1364" s="13">
        <f>IF(ISNA(VLOOKUP(F1364,'2020功能科目'!A:B,2,FALSE)),"",VLOOKUP(F1364,'2020功能科目'!A:B,2,FALSE))</f>
        <v>2080505</v>
      </c>
      <c r="F1364" s="12" t="s">
        <v>385</v>
      </c>
      <c r="G1364" s="14">
        <v>2340629.2799999998</v>
      </c>
      <c r="H1364" s="14">
        <v>1994729.15</v>
      </c>
    </row>
    <row r="1365" spans="1:8">
      <c r="A1365" s="11">
        <v>255149</v>
      </c>
      <c r="B1365" s="12" t="s">
        <v>274</v>
      </c>
      <c r="C1365" s="13" t="str">
        <f t="shared" si="42"/>
        <v>208</v>
      </c>
      <c r="D1365" s="13" t="str">
        <f t="shared" si="43"/>
        <v>20805</v>
      </c>
      <c r="E1365" s="13">
        <f>IF(ISNA(VLOOKUP(F1365,'2020功能科目'!A:B,2,FALSE)),"",VLOOKUP(F1365,'2020功能科目'!A:B,2,FALSE))</f>
        <v>2080506</v>
      </c>
      <c r="F1365" s="12" t="s">
        <v>386</v>
      </c>
      <c r="G1365" s="14">
        <v>1170314.6399999999</v>
      </c>
      <c r="H1365" s="14">
        <v>997364.58</v>
      </c>
    </row>
    <row r="1366" spans="1:8">
      <c r="A1366" s="11">
        <v>255149</v>
      </c>
      <c r="B1366" s="12" t="s">
        <v>274</v>
      </c>
      <c r="C1366" s="13" t="str">
        <f t="shared" si="42"/>
        <v>210</v>
      </c>
      <c r="D1366" s="13" t="str">
        <f t="shared" si="43"/>
        <v>21011</v>
      </c>
      <c r="E1366" s="13">
        <f>IF(ISNA(VLOOKUP(F1366,'2020功能科目'!A:B,2,FALSE)),"",VLOOKUP(F1366,'2020功能科目'!A:B,2,FALSE))</f>
        <v>2101102</v>
      </c>
      <c r="F1366" s="12" t="s">
        <v>388</v>
      </c>
      <c r="G1366" s="14">
        <v>1697526.58</v>
      </c>
      <c r="H1366" s="14">
        <v>1620717.44</v>
      </c>
    </row>
    <row r="1367" spans="1:8">
      <c r="A1367" s="11">
        <v>255149</v>
      </c>
      <c r="B1367" s="12" t="s">
        <v>274</v>
      </c>
      <c r="C1367" s="13" t="str">
        <f t="shared" si="42"/>
        <v>210</v>
      </c>
      <c r="D1367" s="13" t="str">
        <f t="shared" si="43"/>
        <v>21011</v>
      </c>
      <c r="E1367" s="13">
        <f>IF(ISNA(VLOOKUP(F1367,'2020功能科目'!A:B,2,FALSE)),"",VLOOKUP(F1367,'2020功能科目'!A:B,2,FALSE))</f>
        <v>2101199</v>
      </c>
      <c r="F1367" s="12" t="s">
        <v>389</v>
      </c>
      <c r="G1367" s="14">
        <v>90000</v>
      </c>
      <c r="H1367" s="14">
        <v>90000</v>
      </c>
    </row>
    <row r="1368" spans="1:8">
      <c r="A1368" s="11">
        <v>255149</v>
      </c>
      <c r="B1368" s="12" t="s">
        <v>274</v>
      </c>
      <c r="C1368" s="13" t="str">
        <f t="shared" si="42"/>
        <v>221</v>
      </c>
      <c r="D1368" s="13" t="str">
        <f t="shared" si="43"/>
        <v>22102</v>
      </c>
      <c r="E1368" s="13">
        <f>IF(ISNA(VLOOKUP(F1368,'2020功能科目'!A:B,2,FALSE)),"",VLOOKUP(F1368,'2020功能科目'!A:B,2,FALSE))</f>
        <v>2210201</v>
      </c>
      <c r="F1368" s="12" t="s">
        <v>390</v>
      </c>
      <c r="G1368" s="14">
        <v>2134275</v>
      </c>
      <c r="H1368" s="14">
        <v>2078046.86</v>
      </c>
    </row>
    <row r="1369" spans="1:8">
      <c r="A1369" s="11">
        <v>255149</v>
      </c>
      <c r="B1369" s="12" t="s">
        <v>274</v>
      </c>
      <c r="C1369" s="13" t="str">
        <f t="shared" si="42"/>
        <v>221</v>
      </c>
      <c r="D1369" s="13" t="str">
        <f t="shared" si="43"/>
        <v>22102</v>
      </c>
      <c r="E1369" s="13">
        <f>IF(ISNA(VLOOKUP(F1369,'2020功能科目'!A:B,2,FALSE)),"",VLOOKUP(F1369,'2020功能科目'!A:B,2,FALSE))</f>
        <v>2210202</v>
      </c>
      <c r="F1369" s="12" t="s">
        <v>391</v>
      </c>
      <c r="G1369" s="14">
        <v>160880</v>
      </c>
      <c r="H1369" s="14">
        <v>162480</v>
      </c>
    </row>
    <row r="1370" spans="1:8">
      <c r="A1370" s="11">
        <v>255149</v>
      </c>
      <c r="B1370" s="12" t="s">
        <v>274</v>
      </c>
      <c r="C1370" s="13" t="str">
        <f t="shared" si="42"/>
        <v>221</v>
      </c>
      <c r="D1370" s="13" t="str">
        <f t="shared" si="43"/>
        <v>22102</v>
      </c>
      <c r="E1370" s="13">
        <f>IF(ISNA(VLOOKUP(F1370,'2020功能科目'!A:B,2,FALSE)),"",VLOOKUP(F1370,'2020功能科目'!A:B,2,FALSE))</f>
        <v>2210203</v>
      </c>
      <c r="F1370" s="12" t="s">
        <v>392</v>
      </c>
      <c r="G1370" s="14">
        <v>2285000</v>
      </c>
      <c r="H1370" s="14">
        <v>2104236</v>
      </c>
    </row>
    <row r="1371" spans="1:8">
      <c r="A1371" s="11">
        <v>255150</v>
      </c>
      <c r="B1371" s="12" t="s">
        <v>275</v>
      </c>
      <c r="C1371" s="13" t="str">
        <f t="shared" si="42"/>
        <v>205</v>
      </c>
      <c r="D1371" s="13" t="str">
        <f t="shared" si="43"/>
        <v>20502</v>
      </c>
      <c r="E1371" s="13">
        <f>IF(ISNA(VLOOKUP(F1371,'2020功能科目'!A:B,2,FALSE)),"",VLOOKUP(F1371,'2020功能科目'!A:B,2,FALSE))</f>
        <v>2050202</v>
      </c>
      <c r="F1371" s="12" t="s">
        <v>378</v>
      </c>
      <c r="G1371" s="14">
        <v>21131864.210000001</v>
      </c>
      <c r="H1371" s="14">
        <v>14328378.390000001</v>
      </c>
    </row>
    <row r="1372" spans="1:8">
      <c r="A1372" s="11">
        <v>255150</v>
      </c>
      <c r="B1372" s="12" t="s">
        <v>275</v>
      </c>
      <c r="C1372" s="13" t="str">
        <f t="shared" si="42"/>
        <v>205</v>
      </c>
      <c r="D1372" s="13" t="str">
        <f t="shared" si="43"/>
        <v>20502</v>
      </c>
      <c r="E1372" s="13">
        <f>IF(ISNA(VLOOKUP(F1372,'2020功能科目'!A:B,2,FALSE)),"",VLOOKUP(F1372,'2020功能科目'!A:B,2,FALSE))</f>
        <v>2050299</v>
      </c>
      <c r="F1372" s="12" t="s">
        <v>380</v>
      </c>
      <c r="G1372" s="14">
        <v>87700</v>
      </c>
      <c r="H1372" s="14">
        <v>0</v>
      </c>
    </row>
    <row r="1373" spans="1:8">
      <c r="A1373" s="11">
        <v>255150</v>
      </c>
      <c r="B1373" s="12" t="s">
        <v>275</v>
      </c>
      <c r="C1373" s="13" t="str">
        <f t="shared" si="42"/>
        <v>205</v>
      </c>
      <c r="D1373" s="13" t="str">
        <f t="shared" si="43"/>
        <v>20508</v>
      </c>
      <c r="E1373" s="13">
        <f>IF(ISNA(VLOOKUP(F1373,'2020功能科目'!A:B,2,FALSE)),"",VLOOKUP(F1373,'2020功能科目'!A:B,2,FALSE))</f>
        <v>2050803</v>
      </c>
      <c r="F1373" s="12" t="s">
        <v>381</v>
      </c>
      <c r="G1373" s="14">
        <v>3400</v>
      </c>
      <c r="H1373" s="14">
        <v>46400</v>
      </c>
    </row>
    <row r="1374" spans="1:8">
      <c r="A1374" s="11">
        <v>255150</v>
      </c>
      <c r="B1374" s="12" t="s">
        <v>275</v>
      </c>
      <c r="C1374" s="13" t="str">
        <f t="shared" si="42"/>
        <v>205</v>
      </c>
      <c r="D1374" s="13" t="str">
        <f t="shared" si="43"/>
        <v>20509</v>
      </c>
      <c r="E1374" s="13">
        <f>IF(ISNA(VLOOKUP(F1374,'2020功能科目'!A:B,2,FALSE)),"",VLOOKUP(F1374,'2020功能科目'!A:B,2,FALSE))</f>
        <v>2050903</v>
      </c>
      <c r="F1374" s="12" t="s">
        <v>382</v>
      </c>
      <c r="G1374" s="14">
        <v>348746.52</v>
      </c>
      <c r="H1374" s="14">
        <v>350000</v>
      </c>
    </row>
    <row r="1375" spans="1:8">
      <c r="A1375" s="11">
        <v>255150</v>
      </c>
      <c r="B1375" s="12" t="s">
        <v>275</v>
      </c>
      <c r="C1375" s="13" t="str">
        <f t="shared" si="42"/>
        <v>205</v>
      </c>
      <c r="D1375" s="13" t="str">
        <f t="shared" si="43"/>
        <v>20509</v>
      </c>
      <c r="E1375" s="13">
        <f>IF(ISNA(VLOOKUP(F1375,'2020功能科目'!A:B,2,FALSE)),"",VLOOKUP(F1375,'2020功能科目'!A:B,2,FALSE))</f>
        <v>2050904</v>
      </c>
      <c r="F1375" s="12" t="s">
        <v>383</v>
      </c>
      <c r="G1375" s="14">
        <v>516632</v>
      </c>
      <c r="H1375" s="14">
        <v>519000</v>
      </c>
    </row>
    <row r="1376" spans="1:8">
      <c r="A1376" s="11">
        <v>255150</v>
      </c>
      <c r="B1376" s="12" t="s">
        <v>275</v>
      </c>
      <c r="C1376" s="13" t="str">
        <f t="shared" si="42"/>
        <v>208</v>
      </c>
      <c r="D1376" s="13" t="str">
        <f t="shared" si="43"/>
        <v>20805</v>
      </c>
      <c r="E1376" s="13">
        <f>IF(ISNA(VLOOKUP(F1376,'2020功能科目'!A:B,2,FALSE)),"",VLOOKUP(F1376,'2020功能科目'!A:B,2,FALSE))</f>
        <v>2080502</v>
      </c>
      <c r="F1376" s="12" t="s">
        <v>384</v>
      </c>
      <c r="G1376" s="14">
        <v>368987.35</v>
      </c>
      <c r="H1376" s="14">
        <v>370688</v>
      </c>
    </row>
    <row r="1377" spans="1:8">
      <c r="A1377" s="11">
        <v>255150</v>
      </c>
      <c r="B1377" s="12" t="s">
        <v>275</v>
      </c>
      <c r="C1377" s="13" t="str">
        <f t="shared" si="42"/>
        <v>208</v>
      </c>
      <c r="D1377" s="13" t="str">
        <f t="shared" si="43"/>
        <v>20805</v>
      </c>
      <c r="E1377" s="13">
        <f>IF(ISNA(VLOOKUP(F1377,'2020功能科目'!A:B,2,FALSE)),"",VLOOKUP(F1377,'2020功能科目'!A:B,2,FALSE))</f>
        <v>2080505</v>
      </c>
      <c r="F1377" s="12" t="s">
        <v>385</v>
      </c>
      <c r="G1377" s="14">
        <v>1568840.96</v>
      </c>
      <c r="H1377" s="14">
        <v>1058988.96</v>
      </c>
    </row>
    <row r="1378" spans="1:8">
      <c r="A1378" s="11">
        <v>255150</v>
      </c>
      <c r="B1378" s="12" t="s">
        <v>275</v>
      </c>
      <c r="C1378" s="13" t="str">
        <f t="shared" si="42"/>
        <v>208</v>
      </c>
      <c r="D1378" s="13" t="str">
        <f t="shared" si="43"/>
        <v>20805</v>
      </c>
      <c r="E1378" s="13">
        <f>IF(ISNA(VLOOKUP(F1378,'2020功能科目'!A:B,2,FALSE)),"",VLOOKUP(F1378,'2020功能科目'!A:B,2,FALSE))</f>
        <v>2080506</v>
      </c>
      <c r="F1378" s="12" t="s">
        <v>386</v>
      </c>
      <c r="G1378" s="14">
        <v>796875.52</v>
      </c>
      <c r="H1378" s="14">
        <v>529494.48</v>
      </c>
    </row>
    <row r="1379" spans="1:8">
      <c r="A1379" s="11">
        <v>255150</v>
      </c>
      <c r="B1379" s="12" t="s">
        <v>275</v>
      </c>
      <c r="C1379" s="13" t="str">
        <f t="shared" si="42"/>
        <v>210</v>
      </c>
      <c r="D1379" s="13" t="str">
        <f t="shared" si="43"/>
        <v>21011</v>
      </c>
      <c r="E1379" s="13">
        <f>IF(ISNA(VLOOKUP(F1379,'2020功能科目'!A:B,2,FALSE)),"",VLOOKUP(F1379,'2020功能科目'!A:B,2,FALSE))</f>
        <v>2101102</v>
      </c>
      <c r="F1379" s="12" t="s">
        <v>388</v>
      </c>
      <c r="G1379" s="14">
        <v>1634471.53</v>
      </c>
      <c r="H1379" s="14">
        <v>860428.53</v>
      </c>
    </row>
    <row r="1380" spans="1:8">
      <c r="A1380" s="11">
        <v>255150</v>
      </c>
      <c r="B1380" s="12" t="s">
        <v>275</v>
      </c>
      <c r="C1380" s="13" t="str">
        <f t="shared" si="42"/>
        <v>221</v>
      </c>
      <c r="D1380" s="13" t="str">
        <f t="shared" si="43"/>
        <v>22102</v>
      </c>
      <c r="E1380" s="13">
        <f>IF(ISNA(VLOOKUP(F1380,'2020功能科目'!A:B,2,FALSE)),"",VLOOKUP(F1380,'2020功能科目'!A:B,2,FALSE))</f>
        <v>2210201</v>
      </c>
      <c r="F1380" s="12" t="s">
        <v>390</v>
      </c>
      <c r="G1380" s="14">
        <v>1296624</v>
      </c>
      <c r="H1380" s="14">
        <v>1142241.72</v>
      </c>
    </row>
    <row r="1381" spans="1:8">
      <c r="A1381" s="11">
        <v>255150</v>
      </c>
      <c r="B1381" s="12" t="s">
        <v>275</v>
      </c>
      <c r="C1381" s="13" t="str">
        <f t="shared" si="42"/>
        <v>221</v>
      </c>
      <c r="D1381" s="13" t="str">
        <f t="shared" si="43"/>
        <v>22102</v>
      </c>
      <c r="E1381" s="13">
        <f>IF(ISNA(VLOOKUP(F1381,'2020功能科目'!A:B,2,FALSE)),"",VLOOKUP(F1381,'2020功能科目'!A:B,2,FALSE))</f>
        <v>2210202</v>
      </c>
      <c r="F1381" s="12" t="s">
        <v>391</v>
      </c>
      <c r="G1381" s="14">
        <v>75070</v>
      </c>
      <c r="H1381" s="14">
        <v>84960</v>
      </c>
    </row>
    <row r="1382" spans="1:8">
      <c r="A1382" s="11">
        <v>255150</v>
      </c>
      <c r="B1382" s="12" t="s">
        <v>275</v>
      </c>
      <c r="C1382" s="13" t="str">
        <f t="shared" si="42"/>
        <v>221</v>
      </c>
      <c r="D1382" s="13" t="str">
        <f t="shared" si="43"/>
        <v>22102</v>
      </c>
      <c r="E1382" s="13">
        <f>IF(ISNA(VLOOKUP(F1382,'2020功能科目'!A:B,2,FALSE)),"",VLOOKUP(F1382,'2020功能科目'!A:B,2,FALSE))</f>
        <v>2210203</v>
      </c>
      <c r="F1382" s="12" t="s">
        <v>392</v>
      </c>
      <c r="G1382" s="14">
        <v>1337361</v>
      </c>
      <c r="H1382" s="14">
        <v>1418628</v>
      </c>
    </row>
    <row r="1383" spans="1:8">
      <c r="A1383" s="11">
        <v>255151</v>
      </c>
      <c r="B1383" s="12" t="s">
        <v>276</v>
      </c>
      <c r="C1383" s="13" t="str">
        <f t="shared" si="42"/>
        <v>205</v>
      </c>
      <c r="D1383" s="13" t="str">
        <f t="shared" si="43"/>
        <v>20502</v>
      </c>
      <c r="E1383" s="13">
        <f>IF(ISNA(VLOOKUP(F1383,'2020功能科目'!A:B,2,FALSE)),"",VLOOKUP(F1383,'2020功能科目'!A:B,2,FALSE))</f>
        <v>2050202</v>
      </c>
      <c r="F1383" s="12" t="s">
        <v>378</v>
      </c>
      <c r="G1383" s="14">
        <v>44380388.020000003</v>
      </c>
      <c r="H1383" s="14">
        <v>32766939.850000001</v>
      </c>
    </row>
    <row r="1384" spans="1:8">
      <c r="A1384" s="11">
        <v>255151</v>
      </c>
      <c r="B1384" s="12" t="s">
        <v>276</v>
      </c>
      <c r="C1384" s="13" t="str">
        <f t="shared" si="42"/>
        <v>205</v>
      </c>
      <c r="D1384" s="13" t="str">
        <f t="shared" si="43"/>
        <v>20508</v>
      </c>
      <c r="E1384" s="13">
        <f>IF(ISNA(VLOOKUP(F1384,'2020功能科目'!A:B,2,FALSE)),"",VLOOKUP(F1384,'2020功能科目'!A:B,2,FALSE))</f>
        <v>2050803</v>
      </c>
      <c r="F1384" s="12" t="s">
        <v>381</v>
      </c>
      <c r="G1384" s="14">
        <v>0</v>
      </c>
      <c r="H1384" s="14">
        <v>105600</v>
      </c>
    </row>
    <row r="1385" spans="1:8">
      <c r="A1385" s="11">
        <v>255151</v>
      </c>
      <c r="B1385" s="12" t="s">
        <v>276</v>
      </c>
      <c r="C1385" s="13" t="str">
        <f t="shared" si="42"/>
        <v>205</v>
      </c>
      <c r="D1385" s="13" t="str">
        <f t="shared" si="43"/>
        <v>20509</v>
      </c>
      <c r="E1385" s="13">
        <f>IF(ISNA(VLOOKUP(F1385,'2020功能科目'!A:B,2,FALSE)),"",VLOOKUP(F1385,'2020功能科目'!A:B,2,FALSE))</f>
        <v>2050903</v>
      </c>
      <c r="F1385" s="12" t="s">
        <v>382</v>
      </c>
      <c r="G1385" s="14">
        <v>277381.84000000003</v>
      </c>
      <c r="H1385" s="14">
        <v>400000</v>
      </c>
    </row>
    <row r="1386" spans="1:8">
      <c r="A1386" s="11">
        <v>255151</v>
      </c>
      <c r="B1386" s="12" t="s">
        <v>276</v>
      </c>
      <c r="C1386" s="13" t="str">
        <f t="shared" si="42"/>
        <v>205</v>
      </c>
      <c r="D1386" s="13" t="str">
        <f t="shared" si="43"/>
        <v>20509</v>
      </c>
      <c r="E1386" s="13">
        <f>IF(ISNA(VLOOKUP(F1386,'2020功能科目'!A:B,2,FALSE)),"",VLOOKUP(F1386,'2020功能科目'!A:B,2,FALSE))</f>
        <v>2050904</v>
      </c>
      <c r="F1386" s="12" t="s">
        <v>383</v>
      </c>
      <c r="G1386" s="14">
        <v>675150</v>
      </c>
      <c r="H1386" s="14">
        <v>682500</v>
      </c>
    </row>
    <row r="1387" spans="1:8">
      <c r="A1387" s="11">
        <v>255151</v>
      </c>
      <c r="B1387" s="12" t="s">
        <v>276</v>
      </c>
      <c r="C1387" s="13" t="str">
        <f t="shared" si="42"/>
        <v>208</v>
      </c>
      <c r="D1387" s="13" t="str">
        <f t="shared" si="43"/>
        <v>20805</v>
      </c>
      <c r="E1387" s="13">
        <f>IF(ISNA(VLOOKUP(F1387,'2020功能科目'!A:B,2,FALSE)),"",VLOOKUP(F1387,'2020功能科目'!A:B,2,FALSE))</f>
        <v>2080502</v>
      </c>
      <c r="F1387" s="12" t="s">
        <v>384</v>
      </c>
      <c r="G1387" s="14">
        <v>1225943</v>
      </c>
      <c r="H1387" s="14">
        <v>1089079</v>
      </c>
    </row>
    <row r="1388" spans="1:8">
      <c r="A1388" s="11">
        <v>255151</v>
      </c>
      <c r="B1388" s="12" t="s">
        <v>276</v>
      </c>
      <c r="C1388" s="13" t="str">
        <f t="shared" si="42"/>
        <v>208</v>
      </c>
      <c r="D1388" s="13" t="str">
        <f t="shared" si="43"/>
        <v>20805</v>
      </c>
      <c r="E1388" s="13">
        <f>IF(ISNA(VLOOKUP(F1388,'2020功能科目'!A:B,2,FALSE)),"",VLOOKUP(F1388,'2020功能科目'!A:B,2,FALSE))</f>
        <v>2080505</v>
      </c>
      <c r="F1388" s="12" t="s">
        <v>385</v>
      </c>
      <c r="G1388" s="14">
        <v>2581000</v>
      </c>
      <c r="H1388" s="14">
        <v>2488511.36</v>
      </c>
    </row>
    <row r="1389" spans="1:8">
      <c r="A1389" s="11">
        <v>255151</v>
      </c>
      <c r="B1389" s="12" t="s">
        <v>276</v>
      </c>
      <c r="C1389" s="13" t="str">
        <f t="shared" si="42"/>
        <v>208</v>
      </c>
      <c r="D1389" s="13" t="str">
        <f t="shared" si="43"/>
        <v>20805</v>
      </c>
      <c r="E1389" s="13">
        <f>IF(ISNA(VLOOKUP(F1389,'2020功能科目'!A:B,2,FALSE)),"",VLOOKUP(F1389,'2020功能科目'!A:B,2,FALSE))</f>
        <v>2080506</v>
      </c>
      <c r="F1389" s="12" t="s">
        <v>386</v>
      </c>
      <c r="G1389" s="14">
        <v>1291000</v>
      </c>
      <c r="H1389" s="14">
        <v>1244255.68</v>
      </c>
    </row>
    <row r="1390" spans="1:8">
      <c r="A1390" s="11">
        <v>255151</v>
      </c>
      <c r="B1390" s="12" t="s">
        <v>276</v>
      </c>
      <c r="C1390" s="13" t="str">
        <f t="shared" si="42"/>
        <v>210</v>
      </c>
      <c r="D1390" s="13" t="str">
        <f t="shared" si="43"/>
        <v>21011</v>
      </c>
      <c r="E1390" s="13">
        <f>IF(ISNA(VLOOKUP(F1390,'2020功能科目'!A:B,2,FALSE)),"",VLOOKUP(F1390,'2020功能科目'!A:B,2,FALSE))</f>
        <v>2101102</v>
      </c>
      <c r="F1390" s="12" t="s">
        <v>388</v>
      </c>
      <c r="G1390" s="14">
        <v>2212000</v>
      </c>
      <c r="H1390" s="14">
        <v>2021915.48</v>
      </c>
    </row>
    <row r="1391" spans="1:8">
      <c r="A1391" s="11">
        <v>255151</v>
      </c>
      <c r="B1391" s="12" t="s">
        <v>276</v>
      </c>
      <c r="C1391" s="13" t="str">
        <f t="shared" si="42"/>
        <v>210</v>
      </c>
      <c r="D1391" s="13" t="str">
        <f t="shared" si="43"/>
        <v>21011</v>
      </c>
      <c r="E1391" s="13">
        <f>IF(ISNA(VLOOKUP(F1391,'2020功能科目'!A:B,2,FALSE)),"",VLOOKUP(F1391,'2020功能科目'!A:B,2,FALSE))</f>
        <v>2101199</v>
      </c>
      <c r="F1391" s="12" t="s">
        <v>389</v>
      </c>
      <c r="G1391" s="14">
        <v>180000</v>
      </c>
      <c r="H1391" s="14">
        <v>180000</v>
      </c>
    </row>
    <row r="1392" spans="1:8">
      <c r="A1392" s="11">
        <v>255151</v>
      </c>
      <c r="B1392" s="12" t="s">
        <v>276</v>
      </c>
      <c r="C1392" s="13" t="str">
        <f t="shared" si="42"/>
        <v>221</v>
      </c>
      <c r="D1392" s="13" t="str">
        <f t="shared" si="43"/>
        <v>22102</v>
      </c>
      <c r="E1392" s="13">
        <f>IF(ISNA(VLOOKUP(F1392,'2020功能科目'!A:B,2,FALSE)),"",VLOOKUP(F1392,'2020功能科目'!A:B,2,FALSE))</f>
        <v>2210201</v>
      </c>
      <c r="F1392" s="12" t="s">
        <v>390</v>
      </c>
      <c r="G1392" s="14">
        <v>2904821</v>
      </c>
      <c r="H1392" s="14">
        <v>2658383.52</v>
      </c>
    </row>
    <row r="1393" spans="1:8">
      <c r="A1393" s="11">
        <v>255151</v>
      </c>
      <c r="B1393" s="12" t="s">
        <v>276</v>
      </c>
      <c r="C1393" s="13" t="str">
        <f t="shared" si="42"/>
        <v>221</v>
      </c>
      <c r="D1393" s="13" t="str">
        <f t="shared" si="43"/>
        <v>22102</v>
      </c>
      <c r="E1393" s="13">
        <f>IF(ISNA(VLOOKUP(F1393,'2020功能科目'!A:B,2,FALSE)),"",VLOOKUP(F1393,'2020功能科目'!A:B,2,FALSE))</f>
        <v>2210202</v>
      </c>
      <c r="F1393" s="12" t="s">
        <v>391</v>
      </c>
      <c r="G1393" s="14">
        <v>178420</v>
      </c>
      <c r="H1393" s="14">
        <v>179220</v>
      </c>
    </row>
    <row r="1394" spans="1:8">
      <c r="A1394" s="11">
        <v>255151</v>
      </c>
      <c r="B1394" s="12" t="s">
        <v>276</v>
      </c>
      <c r="C1394" s="13" t="str">
        <f t="shared" si="42"/>
        <v>221</v>
      </c>
      <c r="D1394" s="13" t="str">
        <f t="shared" si="43"/>
        <v>22102</v>
      </c>
      <c r="E1394" s="13">
        <f>IF(ISNA(VLOOKUP(F1394,'2020功能科目'!A:B,2,FALSE)),"",VLOOKUP(F1394,'2020功能科目'!A:B,2,FALSE))</f>
        <v>2210203</v>
      </c>
      <c r="F1394" s="12" t="s">
        <v>392</v>
      </c>
      <c r="G1394" s="14">
        <v>3207061</v>
      </c>
      <c r="H1394" s="14">
        <v>2958564</v>
      </c>
    </row>
    <row r="1395" spans="1:8">
      <c r="A1395" s="11">
        <v>255152</v>
      </c>
      <c r="B1395" s="12" t="s">
        <v>277</v>
      </c>
      <c r="C1395" s="13" t="str">
        <f t="shared" si="42"/>
        <v>205</v>
      </c>
      <c r="D1395" s="13" t="str">
        <f t="shared" si="43"/>
        <v>20502</v>
      </c>
      <c r="E1395" s="13">
        <f>IF(ISNA(VLOOKUP(F1395,'2020功能科目'!A:B,2,FALSE)),"",VLOOKUP(F1395,'2020功能科目'!A:B,2,FALSE))</f>
        <v>2050202</v>
      </c>
      <c r="F1395" s="12" t="s">
        <v>378</v>
      </c>
      <c r="G1395" s="14">
        <v>37020339.109999999</v>
      </c>
      <c r="H1395" s="14">
        <v>26701991.66</v>
      </c>
    </row>
    <row r="1396" spans="1:8">
      <c r="A1396" s="11">
        <v>255152</v>
      </c>
      <c r="B1396" s="12" t="s">
        <v>277</v>
      </c>
      <c r="C1396" s="13" t="str">
        <f t="shared" si="42"/>
        <v>205</v>
      </c>
      <c r="D1396" s="13" t="str">
        <f t="shared" si="43"/>
        <v>20502</v>
      </c>
      <c r="E1396" s="13">
        <f>IF(ISNA(VLOOKUP(F1396,'2020功能科目'!A:B,2,FALSE)),"",VLOOKUP(F1396,'2020功能科目'!A:B,2,FALSE))</f>
        <v>2050299</v>
      </c>
      <c r="F1396" s="12" t="s">
        <v>380</v>
      </c>
      <c r="G1396" s="14">
        <v>74533.41</v>
      </c>
      <c r="H1396" s="14">
        <v>0</v>
      </c>
    </row>
    <row r="1397" spans="1:8">
      <c r="A1397" s="11">
        <v>255152</v>
      </c>
      <c r="B1397" s="12" t="s">
        <v>277</v>
      </c>
      <c r="C1397" s="13" t="str">
        <f t="shared" si="42"/>
        <v>205</v>
      </c>
      <c r="D1397" s="13" t="str">
        <f t="shared" si="43"/>
        <v>20508</v>
      </c>
      <c r="E1397" s="13">
        <f>IF(ISNA(VLOOKUP(F1397,'2020功能科目'!A:B,2,FALSE)),"",VLOOKUP(F1397,'2020功能科目'!A:B,2,FALSE))</f>
        <v>2050803</v>
      </c>
      <c r="F1397" s="12" t="s">
        <v>381</v>
      </c>
      <c r="G1397" s="14">
        <v>15650</v>
      </c>
      <c r="H1397" s="14">
        <v>81600</v>
      </c>
    </row>
    <row r="1398" spans="1:8">
      <c r="A1398" s="11">
        <v>255152</v>
      </c>
      <c r="B1398" s="12" t="s">
        <v>277</v>
      </c>
      <c r="C1398" s="13" t="str">
        <f t="shared" si="42"/>
        <v>205</v>
      </c>
      <c r="D1398" s="13" t="str">
        <f t="shared" si="43"/>
        <v>20509</v>
      </c>
      <c r="E1398" s="13">
        <f>IF(ISNA(VLOOKUP(F1398,'2020功能科目'!A:B,2,FALSE)),"",VLOOKUP(F1398,'2020功能科目'!A:B,2,FALSE))</f>
        <v>2050903</v>
      </c>
      <c r="F1398" s="12" t="s">
        <v>382</v>
      </c>
      <c r="G1398" s="14">
        <v>0</v>
      </c>
      <c r="H1398" s="14">
        <v>1000000</v>
      </c>
    </row>
    <row r="1399" spans="1:8">
      <c r="A1399" s="11">
        <v>255152</v>
      </c>
      <c r="B1399" s="12" t="s">
        <v>277</v>
      </c>
      <c r="C1399" s="13" t="str">
        <f t="shared" si="42"/>
        <v>205</v>
      </c>
      <c r="D1399" s="13" t="str">
        <f t="shared" si="43"/>
        <v>20509</v>
      </c>
      <c r="E1399" s="13">
        <f>IF(ISNA(VLOOKUP(F1399,'2020功能科目'!A:B,2,FALSE)),"",VLOOKUP(F1399,'2020功能科目'!A:B,2,FALSE))</f>
        <v>2050904</v>
      </c>
      <c r="F1399" s="12" t="s">
        <v>383</v>
      </c>
      <c r="G1399" s="14">
        <v>177540.9</v>
      </c>
      <c r="H1399" s="14">
        <v>179598</v>
      </c>
    </row>
    <row r="1400" spans="1:8">
      <c r="A1400" s="11">
        <v>255152</v>
      </c>
      <c r="B1400" s="12" t="s">
        <v>277</v>
      </c>
      <c r="C1400" s="13" t="str">
        <f t="shared" si="42"/>
        <v>208</v>
      </c>
      <c r="D1400" s="13" t="str">
        <f t="shared" si="43"/>
        <v>20805</v>
      </c>
      <c r="E1400" s="13">
        <f>IF(ISNA(VLOOKUP(F1400,'2020功能科目'!A:B,2,FALSE)),"",VLOOKUP(F1400,'2020功能科目'!A:B,2,FALSE))</f>
        <v>2080502</v>
      </c>
      <c r="F1400" s="12" t="s">
        <v>384</v>
      </c>
      <c r="G1400" s="14">
        <v>837362.2</v>
      </c>
      <c r="H1400" s="14">
        <v>710454</v>
      </c>
    </row>
    <row r="1401" spans="1:8">
      <c r="A1401" s="11">
        <v>255152</v>
      </c>
      <c r="B1401" s="12" t="s">
        <v>277</v>
      </c>
      <c r="C1401" s="13" t="str">
        <f t="shared" si="42"/>
        <v>208</v>
      </c>
      <c r="D1401" s="13" t="str">
        <f t="shared" si="43"/>
        <v>20805</v>
      </c>
      <c r="E1401" s="13">
        <f>IF(ISNA(VLOOKUP(F1401,'2020功能科目'!A:B,2,FALSE)),"",VLOOKUP(F1401,'2020功能科目'!A:B,2,FALSE))</f>
        <v>2080505</v>
      </c>
      <c r="F1401" s="12" t="s">
        <v>385</v>
      </c>
      <c r="G1401" s="14">
        <v>2268020.3199999998</v>
      </c>
      <c r="H1401" s="14">
        <v>2130842.2400000002</v>
      </c>
    </row>
    <row r="1402" spans="1:8">
      <c r="A1402" s="11">
        <v>255152</v>
      </c>
      <c r="B1402" s="12" t="s">
        <v>277</v>
      </c>
      <c r="C1402" s="13" t="str">
        <f t="shared" si="42"/>
        <v>208</v>
      </c>
      <c r="D1402" s="13" t="str">
        <f t="shared" si="43"/>
        <v>20805</v>
      </c>
      <c r="E1402" s="13">
        <f>IF(ISNA(VLOOKUP(F1402,'2020功能科目'!A:B,2,FALSE)),"",VLOOKUP(F1402,'2020功能科目'!A:B,2,FALSE))</f>
        <v>2080506</v>
      </c>
      <c r="F1402" s="12" t="s">
        <v>386</v>
      </c>
      <c r="G1402" s="14">
        <v>1134010.1599999999</v>
      </c>
      <c r="H1402" s="14">
        <v>1065421.1200000001</v>
      </c>
    </row>
    <row r="1403" spans="1:8">
      <c r="A1403" s="11">
        <v>255152</v>
      </c>
      <c r="B1403" s="12" t="s">
        <v>277</v>
      </c>
      <c r="C1403" s="13" t="str">
        <f t="shared" si="42"/>
        <v>210</v>
      </c>
      <c r="D1403" s="13" t="str">
        <f t="shared" si="43"/>
        <v>21011</v>
      </c>
      <c r="E1403" s="13">
        <f>IF(ISNA(VLOOKUP(F1403,'2020功能科目'!A:B,2,FALSE)),"",VLOOKUP(F1403,'2020功能科目'!A:B,2,FALSE))</f>
        <v>2101102</v>
      </c>
      <c r="F1403" s="12" t="s">
        <v>388</v>
      </c>
      <c r="G1403" s="14">
        <v>2173540.33</v>
      </c>
      <c r="H1403" s="14">
        <v>1731309.32</v>
      </c>
    </row>
    <row r="1404" spans="1:8">
      <c r="A1404" s="11">
        <v>255152</v>
      </c>
      <c r="B1404" s="12" t="s">
        <v>277</v>
      </c>
      <c r="C1404" s="13" t="str">
        <f t="shared" si="42"/>
        <v>221</v>
      </c>
      <c r="D1404" s="13" t="str">
        <f t="shared" si="43"/>
        <v>22102</v>
      </c>
      <c r="E1404" s="13">
        <f>IF(ISNA(VLOOKUP(F1404,'2020功能科目'!A:B,2,FALSE)),"",VLOOKUP(F1404,'2020功能科目'!A:B,2,FALSE))</f>
        <v>2210201</v>
      </c>
      <c r="F1404" s="12" t="s">
        <v>390</v>
      </c>
      <c r="G1404" s="14">
        <v>2367800</v>
      </c>
      <c r="H1404" s="14">
        <v>2210131.6800000002</v>
      </c>
    </row>
    <row r="1405" spans="1:8">
      <c r="A1405" s="11">
        <v>255152</v>
      </c>
      <c r="B1405" s="12" t="s">
        <v>277</v>
      </c>
      <c r="C1405" s="13" t="str">
        <f t="shared" si="42"/>
        <v>221</v>
      </c>
      <c r="D1405" s="13" t="str">
        <f t="shared" si="43"/>
        <v>22102</v>
      </c>
      <c r="E1405" s="13">
        <f>IF(ISNA(VLOOKUP(F1405,'2020功能科目'!A:B,2,FALSE)),"",VLOOKUP(F1405,'2020功能科目'!A:B,2,FALSE))</f>
        <v>2210202</v>
      </c>
      <c r="F1405" s="12" t="s">
        <v>391</v>
      </c>
      <c r="G1405" s="14">
        <v>135260</v>
      </c>
      <c r="H1405" s="14">
        <v>141120</v>
      </c>
    </row>
    <row r="1406" spans="1:8">
      <c r="A1406" s="11">
        <v>255152</v>
      </c>
      <c r="B1406" s="12" t="s">
        <v>277</v>
      </c>
      <c r="C1406" s="13" t="str">
        <f t="shared" si="42"/>
        <v>221</v>
      </c>
      <c r="D1406" s="13" t="str">
        <f t="shared" si="43"/>
        <v>22102</v>
      </c>
      <c r="E1406" s="13">
        <f>IF(ISNA(VLOOKUP(F1406,'2020功能科目'!A:B,2,FALSE)),"",VLOOKUP(F1406,'2020功能科目'!A:B,2,FALSE))</f>
        <v>2210203</v>
      </c>
      <c r="F1406" s="12" t="s">
        <v>392</v>
      </c>
      <c r="G1406" s="14">
        <v>2363655.36</v>
      </c>
      <c r="H1406" s="14">
        <v>2224284</v>
      </c>
    </row>
    <row r="1407" spans="1:8">
      <c r="A1407" s="11">
        <v>255153</v>
      </c>
      <c r="B1407" s="12" t="s">
        <v>278</v>
      </c>
      <c r="C1407" s="13" t="str">
        <f t="shared" si="42"/>
        <v>205</v>
      </c>
      <c r="D1407" s="13" t="str">
        <f t="shared" si="43"/>
        <v>20502</v>
      </c>
      <c r="E1407" s="13">
        <f>IF(ISNA(VLOOKUP(F1407,'2020功能科目'!A:B,2,FALSE)),"",VLOOKUP(F1407,'2020功能科目'!A:B,2,FALSE))</f>
        <v>2050202</v>
      </c>
      <c r="F1407" s="12" t="s">
        <v>378</v>
      </c>
      <c r="G1407" s="14">
        <v>15800114.300000001</v>
      </c>
      <c r="H1407" s="14">
        <v>12538143.390000001</v>
      </c>
    </row>
    <row r="1408" spans="1:8">
      <c r="A1408" s="11">
        <v>255153</v>
      </c>
      <c r="B1408" s="12" t="s">
        <v>278</v>
      </c>
      <c r="C1408" s="13" t="str">
        <f t="shared" si="42"/>
        <v>205</v>
      </c>
      <c r="D1408" s="13" t="str">
        <f t="shared" si="43"/>
        <v>20508</v>
      </c>
      <c r="E1408" s="13">
        <f>IF(ISNA(VLOOKUP(F1408,'2020功能科目'!A:B,2,FALSE)),"",VLOOKUP(F1408,'2020功能科目'!A:B,2,FALSE))</f>
        <v>2050803</v>
      </c>
      <c r="F1408" s="12" t="s">
        <v>381</v>
      </c>
      <c r="G1408" s="14">
        <v>0</v>
      </c>
      <c r="H1408" s="14">
        <v>38400</v>
      </c>
    </row>
    <row r="1409" spans="1:8">
      <c r="A1409" s="11">
        <v>255153</v>
      </c>
      <c r="B1409" s="12" t="s">
        <v>278</v>
      </c>
      <c r="C1409" s="13" t="str">
        <f t="shared" si="42"/>
        <v>205</v>
      </c>
      <c r="D1409" s="13" t="str">
        <f t="shared" si="43"/>
        <v>20509</v>
      </c>
      <c r="E1409" s="13">
        <f>IF(ISNA(VLOOKUP(F1409,'2020功能科目'!A:B,2,FALSE)),"",VLOOKUP(F1409,'2020功能科目'!A:B,2,FALSE))</f>
        <v>2050903</v>
      </c>
      <c r="F1409" s="12" t="s">
        <v>382</v>
      </c>
      <c r="G1409" s="14">
        <v>539305.65</v>
      </c>
      <c r="H1409" s="14">
        <v>750000</v>
      </c>
    </row>
    <row r="1410" spans="1:8">
      <c r="A1410" s="11">
        <v>255153</v>
      </c>
      <c r="B1410" s="12" t="s">
        <v>278</v>
      </c>
      <c r="C1410" s="13" t="str">
        <f t="shared" si="42"/>
        <v>205</v>
      </c>
      <c r="D1410" s="13" t="str">
        <f t="shared" si="43"/>
        <v>20509</v>
      </c>
      <c r="E1410" s="13">
        <f>IF(ISNA(VLOOKUP(F1410,'2020功能科目'!A:B,2,FALSE)),"",VLOOKUP(F1410,'2020功能科目'!A:B,2,FALSE))</f>
        <v>2050904</v>
      </c>
      <c r="F1410" s="12" t="s">
        <v>383</v>
      </c>
      <c r="G1410" s="14">
        <v>286000</v>
      </c>
      <c r="H1410" s="14">
        <v>286000</v>
      </c>
    </row>
    <row r="1411" spans="1:8">
      <c r="A1411" s="11">
        <v>255153</v>
      </c>
      <c r="B1411" s="12" t="s">
        <v>278</v>
      </c>
      <c r="C1411" s="13" t="str">
        <f t="shared" ref="C1411:C1474" si="44">LEFT(D1411,3)</f>
        <v>208</v>
      </c>
      <c r="D1411" s="13" t="str">
        <f t="shared" ref="D1411:D1474" si="45">LEFT(E1411,5)</f>
        <v>20805</v>
      </c>
      <c r="E1411" s="13">
        <f>IF(ISNA(VLOOKUP(F1411,'2020功能科目'!A:B,2,FALSE)),"",VLOOKUP(F1411,'2020功能科目'!A:B,2,FALSE))</f>
        <v>2080502</v>
      </c>
      <c r="F1411" s="12" t="s">
        <v>384</v>
      </c>
      <c r="G1411" s="14">
        <v>347906</v>
      </c>
      <c r="H1411" s="14">
        <v>327992</v>
      </c>
    </row>
    <row r="1412" spans="1:8">
      <c r="A1412" s="11">
        <v>255153</v>
      </c>
      <c r="B1412" s="12" t="s">
        <v>278</v>
      </c>
      <c r="C1412" s="13" t="str">
        <f t="shared" si="44"/>
        <v>208</v>
      </c>
      <c r="D1412" s="13" t="str">
        <f t="shared" si="45"/>
        <v>20805</v>
      </c>
      <c r="E1412" s="13">
        <f>IF(ISNA(VLOOKUP(F1412,'2020功能科目'!A:B,2,FALSE)),"",VLOOKUP(F1412,'2020功能科目'!A:B,2,FALSE))</f>
        <v>2080505</v>
      </c>
      <c r="F1412" s="12" t="s">
        <v>385</v>
      </c>
      <c r="G1412" s="14">
        <v>1193108.1599999999</v>
      </c>
      <c r="H1412" s="14">
        <v>1422187.52</v>
      </c>
    </row>
    <row r="1413" spans="1:8">
      <c r="A1413" s="11">
        <v>255153</v>
      </c>
      <c r="B1413" s="12" t="s">
        <v>278</v>
      </c>
      <c r="C1413" s="13" t="str">
        <f t="shared" si="44"/>
        <v>208</v>
      </c>
      <c r="D1413" s="13" t="str">
        <f t="shared" si="45"/>
        <v>20805</v>
      </c>
      <c r="E1413" s="13">
        <f>IF(ISNA(VLOOKUP(F1413,'2020功能科目'!A:B,2,FALSE)),"",VLOOKUP(F1413,'2020功能科目'!A:B,2,FALSE))</f>
        <v>2080506</v>
      </c>
      <c r="F1413" s="12" t="s">
        <v>386</v>
      </c>
      <c r="G1413" s="14">
        <v>596554.07999999996</v>
      </c>
      <c r="H1413" s="14">
        <v>711093.76000000001</v>
      </c>
    </row>
    <row r="1414" spans="1:8">
      <c r="A1414" s="11">
        <v>255153</v>
      </c>
      <c r="B1414" s="12" t="s">
        <v>278</v>
      </c>
      <c r="C1414" s="13" t="str">
        <f t="shared" si="44"/>
        <v>210</v>
      </c>
      <c r="D1414" s="13" t="str">
        <f t="shared" si="45"/>
        <v>21011</v>
      </c>
      <c r="E1414" s="13">
        <f>IF(ISNA(VLOOKUP(F1414,'2020功能科目'!A:B,2,FALSE)),"",VLOOKUP(F1414,'2020功能科目'!A:B,2,FALSE))</f>
        <v>2101102</v>
      </c>
      <c r="F1414" s="12" t="s">
        <v>388</v>
      </c>
      <c r="G1414" s="14">
        <v>1062076.95</v>
      </c>
      <c r="H1414" s="14">
        <v>1155527.3600000001</v>
      </c>
    </row>
    <row r="1415" spans="1:8">
      <c r="A1415" s="11">
        <v>255153</v>
      </c>
      <c r="B1415" s="12" t="s">
        <v>278</v>
      </c>
      <c r="C1415" s="13" t="str">
        <f t="shared" si="44"/>
        <v>221</v>
      </c>
      <c r="D1415" s="13" t="str">
        <f t="shared" si="45"/>
        <v>22102</v>
      </c>
      <c r="E1415" s="13">
        <f>IF(ISNA(VLOOKUP(F1415,'2020功能科目'!A:B,2,FALSE)),"",VLOOKUP(F1415,'2020功能科目'!A:B,2,FALSE))</f>
        <v>2210201</v>
      </c>
      <c r="F1415" s="12" t="s">
        <v>390</v>
      </c>
      <c r="G1415" s="14">
        <v>1347908</v>
      </c>
      <c r="H1415" s="14">
        <v>1354640.64</v>
      </c>
    </row>
    <row r="1416" spans="1:8">
      <c r="A1416" s="11">
        <v>255153</v>
      </c>
      <c r="B1416" s="12" t="s">
        <v>278</v>
      </c>
      <c r="C1416" s="13" t="str">
        <f t="shared" si="44"/>
        <v>221</v>
      </c>
      <c r="D1416" s="13" t="str">
        <f t="shared" si="45"/>
        <v>22102</v>
      </c>
      <c r="E1416" s="13">
        <f>IF(ISNA(VLOOKUP(F1416,'2020功能科目'!A:B,2,FALSE)),"",VLOOKUP(F1416,'2020功能科目'!A:B,2,FALSE))</f>
        <v>2210202</v>
      </c>
      <c r="F1416" s="12" t="s">
        <v>391</v>
      </c>
      <c r="G1416" s="14">
        <v>72260</v>
      </c>
      <c r="H1416" s="14">
        <v>72720</v>
      </c>
    </row>
    <row r="1417" spans="1:8">
      <c r="A1417" s="11">
        <v>255153</v>
      </c>
      <c r="B1417" s="12" t="s">
        <v>278</v>
      </c>
      <c r="C1417" s="13" t="str">
        <f t="shared" si="44"/>
        <v>221</v>
      </c>
      <c r="D1417" s="13" t="str">
        <f t="shared" si="45"/>
        <v>22102</v>
      </c>
      <c r="E1417" s="13">
        <f>IF(ISNA(VLOOKUP(F1417,'2020功能科目'!A:B,2,FALSE)),"",VLOOKUP(F1417,'2020功能科目'!A:B,2,FALSE))</f>
        <v>2210203</v>
      </c>
      <c r="F1417" s="12" t="s">
        <v>392</v>
      </c>
      <c r="G1417" s="14">
        <v>1164510</v>
      </c>
      <c r="H1417" s="14">
        <v>1143360</v>
      </c>
    </row>
    <row r="1418" spans="1:8">
      <c r="A1418" s="11">
        <v>255154</v>
      </c>
      <c r="B1418" s="12" t="s">
        <v>279</v>
      </c>
      <c r="C1418" s="13" t="str">
        <f t="shared" si="44"/>
        <v>205</v>
      </c>
      <c r="D1418" s="13" t="str">
        <f t="shared" si="45"/>
        <v>20502</v>
      </c>
      <c r="E1418" s="13">
        <f>IF(ISNA(VLOOKUP(F1418,'2020功能科目'!A:B,2,FALSE)),"",VLOOKUP(F1418,'2020功能科目'!A:B,2,FALSE))</f>
        <v>2050202</v>
      </c>
      <c r="F1418" s="12" t="s">
        <v>378</v>
      </c>
      <c r="G1418" s="14">
        <v>20479047.600000001</v>
      </c>
      <c r="H1418" s="14">
        <v>16164691.27</v>
      </c>
    </row>
    <row r="1419" spans="1:8">
      <c r="A1419" s="11">
        <v>255154</v>
      </c>
      <c r="B1419" s="12" t="s">
        <v>279</v>
      </c>
      <c r="C1419" s="13" t="str">
        <f t="shared" si="44"/>
        <v>205</v>
      </c>
      <c r="D1419" s="13" t="str">
        <f t="shared" si="45"/>
        <v>20502</v>
      </c>
      <c r="E1419" s="13">
        <f>IF(ISNA(VLOOKUP(F1419,'2020功能科目'!A:B,2,FALSE)),"",VLOOKUP(F1419,'2020功能科目'!A:B,2,FALSE))</f>
        <v>2050299</v>
      </c>
      <c r="F1419" s="12" t="s">
        <v>380</v>
      </c>
      <c r="G1419" s="14">
        <v>0</v>
      </c>
      <c r="H1419" s="14">
        <v>0</v>
      </c>
    </row>
    <row r="1420" spans="1:8">
      <c r="A1420" s="11">
        <v>255154</v>
      </c>
      <c r="B1420" s="12" t="s">
        <v>279</v>
      </c>
      <c r="C1420" s="13" t="str">
        <f t="shared" si="44"/>
        <v>205</v>
      </c>
      <c r="D1420" s="13" t="str">
        <f t="shared" si="45"/>
        <v>20508</v>
      </c>
      <c r="E1420" s="13">
        <f>IF(ISNA(VLOOKUP(F1420,'2020功能科目'!A:B,2,FALSE)),"",VLOOKUP(F1420,'2020功能科目'!A:B,2,FALSE))</f>
        <v>2050803</v>
      </c>
      <c r="F1420" s="12" t="s">
        <v>381</v>
      </c>
      <c r="G1420" s="14">
        <v>20238.09</v>
      </c>
      <c r="H1420" s="14">
        <v>46400</v>
      </c>
    </row>
    <row r="1421" spans="1:8">
      <c r="A1421" s="11">
        <v>255154</v>
      </c>
      <c r="B1421" s="12" t="s">
        <v>279</v>
      </c>
      <c r="C1421" s="13" t="str">
        <f t="shared" si="44"/>
        <v>205</v>
      </c>
      <c r="D1421" s="13" t="str">
        <f t="shared" si="45"/>
        <v>20509</v>
      </c>
      <c r="E1421" s="13">
        <f>IF(ISNA(VLOOKUP(F1421,'2020功能科目'!A:B,2,FALSE)),"",VLOOKUP(F1421,'2020功能科目'!A:B,2,FALSE))</f>
        <v>2050904</v>
      </c>
      <c r="F1421" s="12" t="s">
        <v>383</v>
      </c>
      <c r="G1421" s="14">
        <v>603636</v>
      </c>
      <c r="H1421" s="14">
        <v>603636</v>
      </c>
    </row>
    <row r="1422" spans="1:8">
      <c r="A1422" s="11">
        <v>255154</v>
      </c>
      <c r="B1422" s="12" t="s">
        <v>279</v>
      </c>
      <c r="C1422" s="13" t="str">
        <f t="shared" si="44"/>
        <v>208</v>
      </c>
      <c r="D1422" s="13" t="str">
        <f t="shared" si="45"/>
        <v>20805</v>
      </c>
      <c r="E1422" s="13">
        <f>IF(ISNA(VLOOKUP(F1422,'2020功能科目'!A:B,2,FALSE)),"",VLOOKUP(F1422,'2020功能科目'!A:B,2,FALSE))</f>
        <v>2080502</v>
      </c>
      <c r="F1422" s="12" t="s">
        <v>384</v>
      </c>
      <c r="G1422" s="14">
        <v>567996.68000000005</v>
      </c>
      <c r="H1422" s="14">
        <v>419596</v>
      </c>
    </row>
    <row r="1423" spans="1:8">
      <c r="A1423" s="11">
        <v>255154</v>
      </c>
      <c r="B1423" s="12" t="s">
        <v>279</v>
      </c>
      <c r="C1423" s="13" t="str">
        <f t="shared" si="44"/>
        <v>208</v>
      </c>
      <c r="D1423" s="13" t="str">
        <f t="shared" si="45"/>
        <v>20805</v>
      </c>
      <c r="E1423" s="13">
        <f>IF(ISNA(VLOOKUP(F1423,'2020功能科目'!A:B,2,FALSE)),"",VLOOKUP(F1423,'2020功能科目'!A:B,2,FALSE))</f>
        <v>2080505</v>
      </c>
      <c r="F1423" s="12" t="s">
        <v>385</v>
      </c>
      <c r="G1423" s="14">
        <v>1308829.6299999999</v>
      </c>
      <c r="H1423" s="14">
        <v>1368424.1</v>
      </c>
    </row>
    <row r="1424" spans="1:8">
      <c r="A1424" s="11">
        <v>255154</v>
      </c>
      <c r="B1424" s="12" t="s">
        <v>279</v>
      </c>
      <c r="C1424" s="13" t="str">
        <f t="shared" si="44"/>
        <v>208</v>
      </c>
      <c r="D1424" s="13" t="str">
        <f t="shared" si="45"/>
        <v>20805</v>
      </c>
      <c r="E1424" s="13">
        <f>IF(ISNA(VLOOKUP(F1424,'2020功能科目'!A:B,2,FALSE)),"",VLOOKUP(F1424,'2020功能科目'!A:B,2,FALSE))</f>
        <v>2080506</v>
      </c>
      <c r="F1424" s="12" t="s">
        <v>386</v>
      </c>
      <c r="G1424" s="14">
        <v>654387.36</v>
      </c>
      <c r="H1424" s="14">
        <v>684212.05</v>
      </c>
    </row>
    <row r="1425" spans="1:8">
      <c r="A1425" s="11">
        <v>255154</v>
      </c>
      <c r="B1425" s="12" t="s">
        <v>279</v>
      </c>
      <c r="C1425" s="13" t="str">
        <f t="shared" si="44"/>
        <v>210</v>
      </c>
      <c r="D1425" s="13" t="str">
        <f t="shared" si="45"/>
        <v>21011</v>
      </c>
      <c r="E1425" s="13">
        <f>IF(ISNA(VLOOKUP(F1425,'2020功能科目'!A:B,2,FALSE)),"",VLOOKUP(F1425,'2020功能科目'!A:B,2,FALSE))</f>
        <v>2101102</v>
      </c>
      <c r="F1425" s="12" t="s">
        <v>388</v>
      </c>
      <c r="G1425" s="14">
        <v>1093062.8400000001</v>
      </c>
      <c r="H1425" s="14">
        <v>1111844.58</v>
      </c>
    </row>
    <row r="1426" spans="1:8">
      <c r="A1426" s="11">
        <v>255154</v>
      </c>
      <c r="B1426" s="12" t="s">
        <v>279</v>
      </c>
      <c r="C1426" s="13" t="str">
        <f t="shared" si="44"/>
        <v>221</v>
      </c>
      <c r="D1426" s="13" t="str">
        <f t="shared" si="45"/>
        <v>22102</v>
      </c>
      <c r="E1426" s="13">
        <f>IF(ISNA(VLOOKUP(F1426,'2020功能科目'!A:B,2,FALSE)),"",VLOOKUP(F1426,'2020功能科目'!A:B,2,FALSE))</f>
        <v>2210201</v>
      </c>
      <c r="F1426" s="12" t="s">
        <v>390</v>
      </c>
      <c r="G1426" s="14">
        <v>1409272</v>
      </c>
      <c r="H1426" s="14">
        <v>1374318.08</v>
      </c>
    </row>
    <row r="1427" spans="1:8">
      <c r="A1427" s="11">
        <v>255154</v>
      </c>
      <c r="B1427" s="12" t="s">
        <v>279</v>
      </c>
      <c r="C1427" s="13" t="str">
        <f t="shared" si="44"/>
        <v>221</v>
      </c>
      <c r="D1427" s="13" t="str">
        <f t="shared" si="45"/>
        <v>22102</v>
      </c>
      <c r="E1427" s="13">
        <f>IF(ISNA(VLOOKUP(F1427,'2020功能科目'!A:B,2,FALSE)),"",VLOOKUP(F1427,'2020功能科目'!A:B,2,FALSE))</f>
        <v>2210202</v>
      </c>
      <c r="F1427" s="12" t="s">
        <v>391</v>
      </c>
      <c r="G1427" s="14">
        <v>87520</v>
      </c>
      <c r="H1427" s="14">
        <v>88440</v>
      </c>
    </row>
    <row r="1428" spans="1:8">
      <c r="A1428" s="11">
        <v>255154</v>
      </c>
      <c r="B1428" s="12" t="s">
        <v>279</v>
      </c>
      <c r="C1428" s="13" t="str">
        <f t="shared" si="44"/>
        <v>221</v>
      </c>
      <c r="D1428" s="13" t="str">
        <f t="shared" si="45"/>
        <v>22102</v>
      </c>
      <c r="E1428" s="13">
        <f>IF(ISNA(VLOOKUP(F1428,'2020功能科目'!A:B,2,FALSE)),"",VLOOKUP(F1428,'2020功能科目'!A:B,2,FALSE))</f>
        <v>2210203</v>
      </c>
      <c r="F1428" s="12" t="s">
        <v>392</v>
      </c>
      <c r="G1428" s="14">
        <v>1433157</v>
      </c>
      <c r="H1428" s="14">
        <v>1396332</v>
      </c>
    </row>
    <row r="1429" spans="1:8">
      <c r="A1429" s="11">
        <v>255155</v>
      </c>
      <c r="B1429" s="12" t="s">
        <v>280</v>
      </c>
      <c r="C1429" s="13" t="str">
        <f t="shared" si="44"/>
        <v>205</v>
      </c>
      <c r="D1429" s="13" t="str">
        <f t="shared" si="45"/>
        <v>20502</v>
      </c>
      <c r="E1429" s="13">
        <f>IF(ISNA(VLOOKUP(F1429,'2020功能科目'!A:B,2,FALSE)),"",VLOOKUP(F1429,'2020功能科目'!A:B,2,FALSE))</f>
        <v>2050202</v>
      </c>
      <c r="F1429" s="12" t="s">
        <v>378</v>
      </c>
      <c r="G1429" s="14">
        <v>23640258.27</v>
      </c>
      <c r="H1429" s="14">
        <v>19097335.149999999</v>
      </c>
    </row>
    <row r="1430" spans="1:8">
      <c r="A1430" s="11">
        <v>255155</v>
      </c>
      <c r="B1430" s="12" t="s">
        <v>280</v>
      </c>
      <c r="C1430" s="13" t="str">
        <f t="shared" si="44"/>
        <v>205</v>
      </c>
      <c r="D1430" s="13" t="str">
        <f t="shared" si="45"/>
        <v>20502</v>
      </c>
      <c r="E1430" s="13">
        <f>IF(ISNA(VLOOKUP(F1430,'2020功能科目'!A:B,2,FALSE)),"",VLOOKUP(F1430,'2020功能科目'!A:B,2,FALSE))</f>
        <v>2050299</v>
      </c>
      <c r="F1430" s="12" t="s">
        <v>380</v>
      </c>
      <c r="G1430" s="14">
        <v>57900</v>
      </c>
      <c r="H1430" s="14">
        <v>0</v>
      </c>
    </row>
    <row r="1431" spans="1:8">
      <c r="A1431" s="11">
        <v>255155</v>
      </c>
      <c r="B1431" s="12" t="s">
        <v>280</v>
      </c>
      <c r="C1431" s="13" t="str">
        <f t="shared" si="44"/>
        <v>205</v>
      </c>
      <c r="D1431" s="13" t="str">
        <f t="shared" si="45"/>
        <v>20508</v>
      </c>
      <c r="E1431" s="13">
        <f>IF(ISNA(VLOOKUP(F1431,'2020功能科目'!A:B,2,FALSE)),"",VLOOKUP(F1431,'2020功能科目'!A:B,2,FALSE))</f>
        <v>2050803</v>
      </c>
      <c r="F1431" s="12" t="s">
        <v>381</v>
      </c>
      <c r="G1431" s="14">
        <v>0</v>
      </c>
      <c r="H1431" s="14">
        <v>60800</v>
      </c>
    </row>
    <row r="1432" spans="1:8">
      <c r="A1432" s="11">
        <v>255155</v>
      </c>
      <c r="B1432" s="12" t="s">
        <v>280</v>
      </c>
      <c r="C1432" s="13" t="str">
        <f t="shared" si="44"/>
        <v>205</v>
      </c>
      <c r="D1432" s="13" t="str">
        <f t="shared" si="45"/>
        <v>20509</v>
      </c>
      <c r="E1432" s="13">
        <f>IF(ISNA(VLOOKUP(F1432,'2020功能科目'!A:B,2,FALSE)),"",VLOOKUP(F1432,'2020功能科目'!A:B,2,FALSE))</f>
        <v>2050903</v>
      </c>
      <c r="F1432" s="12" t="s">
        <v>382</v>
      </c>
      <c r="G1432" s="14">
        <v>174564.74</v>
      </c>
      <c r="H1432" s="14">
        <v>250000</v>
      </c>
    </row>
    <row r="1433" spans="1:8">
      <c r="A1433" s="11">
        <v>255155</v>
      </c>
      <c r="B1433" s="12" t="s">
        <v>280</v>
      </c>
      <c r="C1433" s="13" t="str">
        <f t="shared" si="44"/>
        <v>205</v>
      </c>
      <c r="D1433" s="13" t="str">
        <f t="shared" si="45"/>
        <v>20509</v>
      </c>
      <c r="E1433" s="13">
        <f>IF(ISNA(VLOOKUP(F1433,'2020功能科目'!A:B,2,FALSE)),"",VLOOKUP(F1433,'2020功能科目'!A:B,2,FALSE))</f>
        <v>2050904</v>
      </c>
      <c r="F1433" s="12" t="s">
        <v>383</v>
      </c>
      <c r="G1433" s="14">
        <v>340000</v>
      </c>
      <c r="H1433" s="14">
        <v>340000</v>
      </c>
    </row>
    <row r="1434" spans="1:8">
      <c r="A1434" s="11">
        <v>255155</v>
      </c>
      <c r="B1434" s="12" t="s">
        <v>280</v>
      </c>
      <c r="C1434" s="13" t="str">
        <f t="shared" si="44"/>
        <v>208</v>
      </c>
      <c r="D1434" s="13" t="str">
        <f t="shared" si="45"/>
        <v>20805</v>
      </c>
      <c r="E1434" s="13">
        <f>IF(ISNA(VLOOKUP(F1434,'2020功能科目'!A:B,2,FALSE)),"",VLOOKUP(F1434,'2020功能科目'!A:B,2,FALSE))</f>
        <v>2080502</v>
      </c>
      <c r="F1434" s="12" t="s">
        <v>384</v>
      </c>
      <c r="G1434" s="14">
        <v>1277768</v>
      </c>
      <c r="H1434" s="14">
        <v>1156442</v>
      </c>
    </row>
    <row r="1435" spans="1:8">
      <c r="A1435" s="11">
        <v>255155</v>
      </c>
      <c r="B1435" s="12" t="s">
        <v>280</v>
      </c>
      <c r="C1435" s="13" t="str">
        <f t="shared" si="44"/>
        <v>208</v>
      </c>
      <c r="D1435" s="13" t="str">
        <f t="shared" si="45"/>
        <v>20805</v>
      </c>
      <c r="E1435" s="13">
        <f>IF(ISNA(VLOOKUP(F1435,'2020功能科目'!A:B,2,FALSE)),"",VLOOKUP(F1435,'2020功能科目'!A:B,2,FALSE))</f>
        <v>2080505</v>
      </c>
      <c r="F1435" s="12" t="s">
        <v>385</v>
      </c>
      <c r="G1435" s="14">
        <v>2003410.76</v>
      </c>
      <c r="H1435" s="14">
        <v>1664649.6</v>
      </c>
    </row>
    <row r="1436" spans="1:8">
      <c r="A1436" s="11">
        <v>255155</v>
      </c>
      <c r="B1436" s="12" t="s">
        <v>280</v>
      </c>
      <c r="C1436" s="13" t="str">
        <f t="shared" si="44"/>
        <v>208</v>
      </c>
      <c r="D1436" s="13" t="str">
        <f t="shared" si="45"/>
        <v>20805</v>
      </c>
      <c r="E1436" s="13">
        <f>IF(ISNA(VLOOKUP(F1436,'2020功能科目'!A:B,2,FALSE)),"",VLOOKUP(F1436,'2020功能科目'!A:B,2,FALSE))</f>
        <v>2080506</v>
      </c>
      <c r="F1436" s="12" t="s">
        <v>386</v>
      </c>
      <c r="G1436" s="14">
        <v>1001913.2</v>
      </c>
      <c r="H1436" s="14">
        <v>832324.8</v>
      </c>
    </row>
    <row r="1437" spans="1:8">
      <c r="A1437" s="11">
        <v>255155</v>
      </c>
      <c r="B1437" s="12" t="s">
        <v>280</v>
      </c>
      <c r="C1437" s="13" t="str">
        <f t="shared" si="44"/>
        <v>210</v>
      </c>
      <c r="D1437" s="13" t="str">
        <f t="shared" si="45"/>
        <v>21011</v>
      </c>
      <c r="E1437" s="13">
        <f>IF(ISNA(VLOOKUP(F1437,'2020功能科目'!A:B,2,FALSE)),"",VLOOKUP(F1437,'2020功能科目'!A:B,2,FALSE))</f>
        <v>2101102</v>
      </c>
      <c r="F1437" s="12" t="s">
        <v>388</v>
      </c>
      <c r="G1437" s="14">
        <v>1791154.01</v>
      </c>
      <c r="H1437" s="14">
        <v>1352527.8</v>
      </c>
    </row>
    <row r="1438" spans="1:8">
      <c r="A1438" s="11">
        <v>255155</v>
      </c>
      <c r="B1438" s="12" t="s">
        <v>280</v>
      </c>
      <c r="C1438" s="13" t="str">
        <f t="shared" si="44"/>
        <v>221</v>
      </c>
      <c r="D1438" s="13" t="str">
        <f t="shared" si="45"/>
        <v>22102</v>
      </c>
      <c r="E1438" s="13">
        <f>IF(ISNA(VLOOKUP(F1438,'2020功能科目'!A:B,2,FALSE)),"",VLOOKUP(F1438,'2020功能科目'!A:B,2,FALSE))</f>
        <v>2210201</v>
      </c>
      <c r="F1438" s="12" t="s">
        <v>390</v>
      </c>
      <c r="G1438" s="14">
        <v>1893511</v>
      </c>
      <c r="H1438" s="14">
        <v>1704487.2</v>
      </c>
    </row>
    <row r="1439" spans="1:8">
      <c r="A1439" s="11">
        <v>255155</v>
      </c>
      <c r="B1439" s="12" t="s">
        <v>280</v>
      </c>
      <c r="C1439" s="13" t="str">
        <f t="shared" si="44"/>
        <v>221</v>
      </c>
      <c r="D1439" s="13" t="str">
        <f t="shared" si="45"/>
        <v>22102</v>
      </c>
      <c r="E1439" s="13">
        <f>IF(ISNA(VLOOKUP(F1439,'2020功能科目'!A:B,2,FALSE)),"",VLOOKUP(F1439,'2020功能科目'!A:B,2,FALSE))</f>
        <v>2210202</v>
      </c>
      <c r="F1439" s="12" t="s">
        <v>391</v>
      </c>
      <c r="G1439" s="14">
        <v>161160</v>
      </c>
      <c r="H1439" s="14">
        <v>161640</v>
      </c>
    </row>
    <row r="1440" spans="1:8">
      <c r="A1440" s="11">
        <v>255155</v>
      </c>
      <c r="B1440" s="12" t="s">
        <v>280</v>
      </c>
      <c r="C1440" s="13" t="str">
        <f t="shared" si="44"/>
        <v>221</v>
      </c>
      <c r="D1440" s="13" t="str">
        <f t="shared" si="45"/>
        <v>22102</v>
      </c>
      <c r="E1440" s="13">
        <f>IF(ISNA(VLOOKUP(F1440,'2020功能科目'!A:B,2,FALSE)),"",VLOOKUP(F1440,'2020功能科目'!A:B,2,FALSE))</f>
        <v>2210203</v>
      </c>
      <c r="F1440" s="12" t="s">
        <v>392</v>
      </c>
      <c r="G1440" s="14">
        <v>2014844</v>
      </c>
      <c r="H1440" s="14">
        <v>2199972</v>
      </c>
    </row>
    <row r="1441" spans="1:8">
      <c r="A1441" s="11">
        <v>255156</v>
      </c>
      <c r="B1441" s="12" t="s">
        <v>281</v>
      </c>
      <c r="C1441" s="13" t="str">
        <f t="shared" si="44"/>
        <v>205</v>
      </c>
      <c r="D1441" s="13" t="str">
        <f t="shared" si="45"/>
        <v>20502</v>
      </c>
      <c r="E1441" s="13">
        <f>IF(ISNA(VLOOKUP(F1441,'2020功能科目'!A:B,2,FALSE)),"",VLOOKUP(F1441,'2020功能科目'!A:B,2,FALSE))</f>
        <v>2050202</v>
      </c>
      <c r="F1441" s="12" t="s">
        <v>378</v>
      </c>
      <c r="G1441" s="14">
        <v>17776195.510000002</v>
      </c>
      <c r="H1441" s="14">
        <v>13926439.02</v>
      </c>
    </row>
    <row r="1442" spans="1:8">
      <c r="A1442" s="11">
        <v>255156</v>
      </c>
      <c r="B1442" s="12" t="s">
        <v>281</v>
      </c>
      <c r="C1442" s="13" t="str">
        <f t="shared" si="44"/>
        <v>205</v>
      </c>
      <c r="D1442" s="13" t="str">
        <f t="shared" si="45"/>
        <v>20502</v>
      </c>
      <c r="E1442" s="13">
        <f>IF(ISNA(VLOOKUP(F1442,'2020功能科目'!A:B,2,FALSE)),"",VLOOKUP(F1442,'2020功能科目'!A:B,2,FALSE))</f>
        <v>2050299</v>
      </c>
      <c r="F1442" s="12" t="s">
        <v>380</v>
      </c>
      <c r="G1442" s="14">
        <v>20400</v>
      </c>
      <c r="H1442" s="14">
        <v>0</v>
      </c>
    </row>
    <row r="1443" spans="1:8">
      <c r="A1443" s="11">
        <v>255156</v>
      </c>
      <c r="B1443" s="12" t="s">
        <v>281</v>
      </c>
      <c r="C1443" s="13" t="str">
        <f t="shared" si="44"/>
        <v>205</v>
      </c>
      <c r="D1443" s="13" t="str">
        <f t="shared" si="45"/>
        <v>20508</v>
      </c>
      <c r="E1443" s="13">
        <f>IF(ISNA(VLOOKUP(F1443,'2020功能科目'!A:B,2,FALSE)),"",VLOOKUP(F1443,'2020功能科目'!A:B,2,FALSE))</f>
        <v>2050803</v>
      </c>
      <c r="F1443" s="12" t="s">
        <v>381</v>
      </c>
      <c r="G1443" s="14">
        <v>0</v>
      </c>
      <c r="H1443" s="14">
        <v>44000</v>
      </c>
    </row>
    <row r="1444" spans="1:8">
      <c r="A1444" s="11">
        <v>255156</v>
      </c>
      <c r="B1444" s="12" t="s">
        <v>281</v>
      </c>
      <c r="C1444" s="13" t="str">
        <f t="shared" si="44"/>
        <v>205</v>
      </c>
      <c r="D1444" s="13" t="str">
        <f t="shared" si="45"/>
        <v>20509</v>
      </c>
      <c r="E1444" s="13">
        <f>IF(ISNA(VLOOKUP(F1444,'2020功能科目'!A:B,2,FALSE)),"",VLOOKUP(F1444,'2020功能科目'!A:B,2,FALSE))</f>
        <v>2050903</v>
      </c>
      <c r="F1444" s="12" t="s">
        <v>382</v>
      </c>
      <c r="G1444" s="14">
        <v>0</v>
      </c>
      <c r="H1444" s="14">
        <v>439628.87</v>
      </c>
    </row>
    <row r="1445" spans="1:8">
      <c r="A1445" s="11">
        <v>255156</v>
      </c>
      <c r="B1445" s="12" t="s">
        <v>281</v>
      </c>
      <c r="C1445" s="13" t="str">
        <f t="shared" si="44"/>
        <v>205</v>
      </c>
      <c r="D1445" s="13" t="str">
        <f t="shared" si="45"/>
        <v>20509</v>
      </c>
      <c r="E1445" s="13">
        <f>IF(ISNA(VLOOKUP(F1445,'2020功能科目'!A:B,2,FALSE)),"",VLOOKUP(F1445,'2020功能科目'!A:B,2,FALSE))</f>
        <v>2050904</v>
      </c>
      <c r="F1445" s="12" t="s">
        <v>383</v>
      </c>
      <c r="G1445" s="14">
        <v>231850</v>
      </c>
      <c r="H1445" s="14">
        <v>241850</v>
      </c>
    </row>
    <row r="1446" spans="1:8">
      <c r="A1446" s="11">
        <v>255156</v>
      </c>
      <c r="B1446" s="12" t="s">
        <v>281</v>
      </c>
      <c r="C1446" s="13" t="str">
        <f t="shared" si="44"/>
        <v>208</v>
      </c>
      <c r="D1446" s="13" t="str">
        <f t="shared" si="45"/>
        <v>20805</v>
      </c>
      <c r="E1446" s="13">
        <f>IF(ISNA(VLOOKUP(F1446,'2020功能科目'!A:B,2,FALSE)),"",VLOOKUP(F1446,'2020功能科目'!A:B,2,FALSE))</f>
        <v>2080502</v>
      </c>
      <c r="F1446" s="12" t="s">
        <v>384</v>
      </c>
      <c r="G1446" s="14">
        <v>1124509</v>
      </c>
      <c r="H1446" s="14">
        <v>981044</v>
      </c>
    </row>
    <row r="1447" spans="1:8">
      <c r="A1447" s="11">
        <v>255156</v>
      </c>
      <c r="B1447" s="12" t="s">
        <v>281</v>
      </c>
      <c r="C1447" s="13" t="str">
        <f t="shared" si="44"/>
        <v>208</v>
      </c>
      <c r="D1447" s="13" t="str">
        <f t="shared" si="45"/>
        <v>20805</v>
      </c>
      <c r="E1447" s="13">
        <f>IF(ISNA(VLOOKUP(F1447,'2020功能科目'!A:B,2,FALSE)),"",VLOOKUP(F1447,'2020功能科目'!A:B,2,FALSE))</f>
        <v>2080505</v>
      </c>
      <c r="F1447" s="12" t="s">
        <v>385</v>
      </c>
      <c r="G1447" s="14">
        <v>1368343.04</v>
      </c>
      <c r="H1447" s="14">
        <v>1282479.04</v>
      </c>
    </row>
    <row r="1448" spans="1:8">
      <c r="A1448" s="11">
        <v>255156</v>
      </c>
      <c r="B1448" s="12" t="s">
        <v>281</v>
      </c>
      <c r="C1448" s="13" t="str">
        <f t="shared" si="44"/>
        <v>208</v>
      </c>
      <c r="D1448" s="13" t="str">
        <f t="shared" si="45"/>
        <v>20805</v>
      </c>
      <c r="E1448" s="13">
        <f>IF(ISNA(VLOOKUP(F1448,'2020功能科目'!A:B,2,FALSE)),"",VLOOKUP(F1448,'2020功能科目'!A:B,2,FALSE))</f>
        <v>2080506</v>
      </c>
      <c r="F1448" s="12" t="s">
        <v>386</v>
      </c>
      <c r="G1448" s="14">
        <v>684171.52</v>
      </c>
      <c r="H1448" s="14">
        <v>641239.52</v>
      </c>
    </row>
    <row r="1449" spans="1:8">
      <c r="A1449" s="11">
        <v>255156</v>
      </c>
      <c r="B1449" s="12" t="s">
        <v>281</v>
      </c>
      <c r="C1449" s="13" t="str">
        <f t="shared" si="44"/>
        <v>210</v>
      </c>
      <c r="D1449" s="13" t="str">
        <f t="shared" si="45"/>
        <v>21011</v>
      </c>
      <c r="E1449" s="13">
        <f>IF(ISNA(VLOOKUP(F1449,'2020功能科目'!A:B,2,FALSE)),"",VLOOKUP(F1449,'2020功能科目'!A:B,2,FALSE))</f>
        <v>2101102</v>
      </c>
      <c r="F1449" s="12" t="s">
        <v>388</v>
      </c>
      <c r="G1449" s="14">
        <v>1177064.97</v>
      </c>
      <c r="H1449" s="14">
        <v>1042014.22</v>
      </c>
    </row>
    <row r="1450" spans="1:8">
      <c r="A1450" s="11">
        <v>255156</v>
      </c>
      <c r="B1450" s="12" t="s">
        <v>281</v>
      </c>
      <c r="C1450" s="13" t="str">
        <f t="shared" si="44"/>
        <v>221</v>
      </c>
      <c r="D1450" s="13" t="str">
        <f t="shared" si="45"/>
        <v>22102</v>
      </c>
      <c r="E1450" s="13">
        <f>IF(ISNA(VLOOKUP(F1450,'2020功能科目'!A:B,2,FALSE)),"",VLOOKUP(F1450,'2020功能科目'!A:B,2,FALSE))</f>
        <v>2210201</v>
      </c>
      <c r="F1450" s="12" t="s">
        <v>390</v>
      </c>
      <c r="G1450" s="14">
        <v>1313477</v>
      </c>
      <c r="H1450" s="14">
        <v>1291859.28</v>
      </c>
    </row>
    <row r="1451" spans="1:8">
      <c r="A1451" s="11">
        <v>255156</v>
      </c>
      <c r="B1451" s="12" t="s">
        <v>281</v>
      </c>
      <c r="C1451" s="13" t="str">
        <f t="shared" si="44"/>
        <v>221</v>
      </c>
      <c r="D1451" s="13" t="str">
        <f t="shared" si="45"/>
        <v>22102</v>
      </c>
      <c r="E1451" s="13">
        <f>IF(ISNA(VLOOKUP(F1451,'2020功能科目'!A:B,2,FALSE)),"",VLOOKUP(F1451,'2020功能科目'!A:B,2,FALSE))</f>
        <v>2210202</v>
      </c>
      <c r="F1451" s="12" t="s">
        <v>391</v>
      </c>
      <c r="G1451" s="14">
        <v>138560</v>
      </c>
      <c r="H1451" s="14">
        <v>138720</v>
      </c>
    </row>
    <row r="1452" spans="1:8">
      <c r="A1452" s="11">
        <v>255156</v>
      </c>
      <c r="B1452" s="12" t="s">
        <v>281</v>
      </c>
      <c r="C1452" s="13" t="str">
        <f t="shared" si="44"/>
        <v>221</v>
      </c>
      <c r="D1452" s="13" t="str">
        <f t="shared" si="45"/>
        <v>22102</v>
      </c>
      <c r="E1452" s="13">
        <f>IF(ISNA(VLOOKUP(F1452,'2020功能科目'!A:B,2,FALSE)),"",VLOOKUP(F1452,'2020功能科目'!A:B,2,FALSE))</f>
        <v>2210203</v>
      </c>
      <c r="F1452" s="12" t="s">
        <v>392</v>
      </c>
      <c r="G1452" s="14">
        <v>1234348</v>
      </c>
      <c r="H1452" s="14">
        <v>1204632</v>
      </c>
    </row>
    <row r="1453" spans="1:8">
      <c r="A1453" s="11">
        <v>255158</v>
      </c>
      <c r="B1453" s="12" t="s">
        <v>282</v>
      </c>
      <c r="C1453" s="13" t="str">
        <f t="shared" si="44"/>
        <v>205</v>
      </c>
      <c r="D1453" s="13" t="str">
        <f t="shared" si="45"/>
        <v>20502</v>
      </c>
      <c r="E1453" s="13">
        <f>IF(ISNA(VLOOKUP(F1453,'2020功能科目'!A:B,2,FALSE)),"",VLOOKUP(F1453,'2020功能科目'!A:B,2,FALSE))</f>
        <v>2050201</v>
      </c>
      <c r="F1453" s="12" t="s">
        <v>377</v>
      </c>
      <c r="G1453" s="14">
        <v>21890203.91</v>
      </c>
      <c r="H1453" s="14">
        <v>18077928.760000002</v>
      </c>
    </row>
    <row r="1454" spans="1:8">
      <c r="A1454" s="11">
        <v>255158</v>
      </c>
      <c r="B1454" s="12" t="s">
        <v>282</v>
      </c>
      <c r="C1454" s="13" t="str">
        <f t="shared" si="44"/>
        <v>205</v>
      </c>
      <c r="D1454" s="13" t="str">
        <f t="shared" si="45"/>
        <v>20508</v>
      </c>
      <c r="E1454" s="13">
        <f>IF(ISNA(VLOOKUP(F1454,'2020功能科目'!A:B,2,FALSE)),"",VLOOKUP(F1454,'2020功能科目'!A:B,2,FALSE))</f>
        <v>2050803</v>
      </c>
      <c r="F1454" s="12" t="s">
        <v>381</v>
      </c>
      <c r="G1454" s="14">
        <v>11057</v>
      </c>
      <c r="H1454" s="14">
        <v>56800</v>
      </c>
    </row>
    <row r="1455" spans="1:8">
      <c r="A1455" s="11">
        <v>255158</v>
      </c>
      <c r="B1455" s="12" t="s">
        <v>282</v>
      </c>
      <c r="C1455" s="13" t="str">
        <f t="shared" si="44"/>
        <v>205</v>
      </c>
      <c r="D1455" s="13" t="str">
        <f t="shared" si="45"/>
        <v>20509</v>
      </c>
      <c r="E1455" s="13">
        <f>IF(ISNA(VLOOKUP(F1455,'2020功能科目'!A:B,2,FALSE)),"",VLOOKUP(F1455,'2020功能科目'!A:B,2,FALSE))</f>
        <v>2050999</v>
      </c>
      <c r="F1455" s="12" t="s">
        <v>397</v>
      </c>
      <c r="G1455" s="14">
        <v>5385326.1299999999</v>
      </c>
      <c r="H1455" s="14">
        <v>5430256</v>
      </c>
    </row>
    <row r="1456" spans="1:8">
      <c r="A1456" s="11">
        <v>255158</v>
      </c>
      <c r="B1456" s="12" t="s">
        <v>282</v>
      </c>
      <c r="C1456" s="13" t="str">
        <f t="shared" si="44"/>
        <v>208</v>
      </c>
      <c r="D1456" s="13" t="str">
        <f t="shared" si="45"/>
        <v>20805</v>
      </c>
      <c r="E1456" s="13">
        <f>IF(ISNA(VLOOKUP(F1456,'2020功能科目'!A:B,2,FALSE)),"",VLOOKUP(F1456,'2020功能科目'!A:B,2,FALSE))</f>
        <v>2080502</v>
      </c>
      <c r="F1456" s="12" t="s">
        <v>384</v>
      </c>
      <c r="G1456" s="14">
        <v>391966</v>
      </c>
      <c r="H1456" s="14">
        <v>384256</v>
      </c>
    </row>
    <row r="1457" spans="1:8">
      <c r="A1457" s="11">
        <v>255158</v>
      </c>
      <c r="B1457" s="12" t="s">
        <v>282</v>
      </c>
      <c r="C1457" s="13" t="str">
        <f t="shared" si="44"/>
        <v>208</v>
      </c>
      <c r="D1457" s="13" t="str">
        <f t="shared" si="45"/>
        <v>20805</v>
      </c>
      <c r="E1457" s="13">
        <f>IF(ISNA(VLOOKUP(F1457,'2020功能科目'!A:B,2,FALSE)),"",VLOOKUP(F1457,'2020功能科目'!A:B,2,FALSE))</f>
        <v>2080505</v>
      </c>
      <c r="F1457" s="12" t="s">
        <v>385</v>
      </c>
      <c r="G1457" s="14">
        <v>1265080.8</v>
      </c>
      <c r="H1457" s="14">
        <v>1498576</v>
      </c>
    </row>
    <row r="1458" spans="1:8">
      <c r="A1458" s="11">
        <v>255158</v>
      </c>
      <c r="B1458" s="12" t="s">
        <v>282</v>
      </c>
      <c r="C1458" s="13" t="str">
        <f t="shared" si="44"/>
        <v>208</v>
      </c>
      <c r="D1458" s="13" t="str">
        <f t="shared" si="45"/>
        <v>20805</v>
      </c>
      <c r="E1458" s="13">
        <f>IF(ISNA(VLOOKUP(F1458,'2020功能科目'!A:B,2,FALSE)),"",VLOOKUP(F1458,'2020功能科目'!A:B,2,FALSE))</f>
        <v>2080506</v>
      </c>
      <c r="F1458" s="12" t="s">
        <v>386</v>
      </c>
      <c r="G1458" s="14">
        <v>632540.4</v>
      </c>
      <c r="H1458" s="14">
        <v>749288</v>
      </c>
    </row>
    <row r="1459" spans="1:8">
      <c r="A1459" s="11">
        <v>255158</v>
      </c>
      <c r="B1459" s="12" t="s">
        <v>282</v>
      </c>
      <c r="C1459" s="13" t="str">
        <f t="shared" si="44"/>
        <v>210</v>
      </c>
      <c r="D1459" s="13" t="str">
        <f t="shared" si="45"/>
        <v>21011</v>
      </c>
      <c r="E1459" s="13">
        <f>IF(ISNA(VLOOKUP(F1459,'2020功能科目'!A:B,2,FALSE)),"",VLOOKUP(F1459,'2020功能科目'!A:B,2,FALSE))</f>
        <v>2101102</v>
      </c>
      <c r="F1459" s="12" t="s">
        <v>388</v>
      </c>
      <c r="G1459" s="14">
        <v>1372021.81</v>
      </c>
      <c r="H1459" s="14">
        <v>1217593</v>
      </c>
    </row>
    <row r="1460" spans="1:8">
      <c r="A1460" s="11">
        <v>255158</v>
      </c>
      <c r="B1460" s="12" t="s">
        <v>282</v>
      </c>
      <c r="C1460" s="13" t="str">
        <f t="shared" si="44"/>
        <v>221</v>
      </c>
      <c r="D1460" s="13" t="str">
        <f t="shared" si="45"/>
        <v>22102</v>
      </c>
      <c r="E1460" s="13">
        <f>IF(ISNA(VLOOKUP(F1460,'2020功能科目'!A:B,2,FALSE)),"",VLOOKUP(F1460,'2020功能科目'!A:B,2,FALSE))</f>
        <v>2210201</v>
      </c>
      <c r="F1460" s="12" t="s">
        <v>390</v>
      </c>
      <c r="G1460" s="14">
        <v>1503027</v>
      </c>
      <c r="H1460" s="14">
        <v>1549932</v>
      </c>
    </row>
    <row r="1461" spans="1:8">
      <c r="A1461" s="11">
        <v>255158</v>
      </c>
      <c r="B1461" s="12" t="s">
        <v>282</v>
      </c>
      <c r="C1461" s="13" t="str">
        <f t="shared" si="44"/>
        <v>221</v>
      </c>
      <c r="D1461" s="13" t="str">
        <f t="shared" si="45"/>
        <v>22102</v>
      </c>
      <c r="E1461" s="13">
        <f>IF(ISNA(VLOOKUP(F1461,'2020功能科目'!A:B,2,FALSE)),"",VLOOKUP(F1461,'2020功能科目'!A:B,2,FALSE))</f>
        <v>2210202</v>
      </c>
      <c r="F1461" s="12" t="s">
        <v>391</v>
      </c>
      <c r="G1461" s="14">
        <v>94240</v>
      </c>
      <c r="H1461" s="14">
        <v>98160</v>
      </c>
    </row>
    <row r="1462" spans="1:8">
      <c r="A1462" s="11">
        <v>255158</v>
      </c>
      <c r="B1462" s="12" t="s">
        <v>282</v>
      </c>
      <c r="C1462" s="13" t="str">
        <f t="shared" si="44"/>
        <v>221</v>
      </c>
      <c r="D1462" s="13" t="str">
        <f t="shared" si="45"/>
        <v>22102</v>
      </c>
      <c r="E1462" s="13">
        <f>IF(ISNA(VLOOKUP(F1462,'2020功能科目'!A:B,2,FALSE)),"",VLOOKUP(F1462,'2020功能科目'!A:B,2,FALSE))</f>
        <v>2210203</v>
      </c>
      <c r="F1462" s="12" t="s">
        <v>392</v>
      </c>
      <c r="G1462" s="14">
        <v>1652073</v>
      </c>
      <c r="H1462" s="14">
        <v>1612008</v>
      </c>
    </row>
    <row r="1463" spans="1:8">
      <c r="A1463" s="11">
        <v>255159</v>
      </c>
      <c r="B1463" s="12" t="s">
        <v>283</v>
      </c>
      <c r="C1463" s="13" t="str">
        <f t="shared" si="44"/>
        <v>205</v>
      </c>
      <c r="D1463" s="13" t="str">
        <f t="shared" si="45"/>
        <v>20502</v>
      </c>
      <c r="E1463" s="13">
        <f>IF(ISNA(VLOOKUP(F1463,'2020功能科目'!A:B,2,FALSE)),"",VLOOKUP(F1463,'2020功能科目'!A:B,2,FALSE))</f>
        <v>2050201</v>
      </c>
      <c r="F1463" s="12" t="s">
        <v>377</v>
      </c>
      <c r="G1463" s="14">
        <v>24333045.82</v>
      </c>
      <c r="H1463" s="14">
        <v>20894653.469999999</v>
      </c>
    </row>
    <row r="1464" spans="1:8">
      <c r="A1464" s="11">
        <v>255159</v>
      </c>
      <c r="B1464" s="12" t="s">
        <v>283</v>
      </c>
      <c r="C1464" s="13" t="str">
        <f t="shared" si="44"/>
        <v>205</v>
      </c>
      <c r="D1464" s="13" t="str">
        <f t="shared" si="45"/>
        <v>20508</v>
      </c>
      <c r="E1464" s="13">
        <f>IF(ISNA(VLOOKUP(F1464,'2020功能科目'!A:B,2,FALSE)),"",VLOOKUP(F1464,'2020功能科目'!A:B,2,FALSE))</f>
        <v>2050803</v>
      </c>
      <c r="F1464" s="12" t="s">
        <v>381</v>
      </c>
      <c r="G1464" s="14">
        <v>26799</v>
      </c>
      <c r="H1464" s="14">
        <v>68000</v>
      </c>
    </row>
    <row r="1465" spans="1:8">
      <c r="A1465" s="11">
        <v>255159</v>
      </c>
      <c r="B1465" s="12" t="s">
        <v>283</v>
      </c>
      <c r="C1465" s="13" t="str">
        <f t="shared" si="44"/>
        <v>205</v>
      </c>
      <c r="D1465" s="13" t="str">
        <f t="shared" si="45"/>
        <v>20509</v>
      </c>
      <c r="E1465" s="13">
        <f>IF(ISNA(VLOOKUP(F1465,'2020功能科目'!A:B,2,FALSE)),"",VLOOKUP(F1465,'2020功能科目'!A:B,2,FALSE))</f>
        <v>2050999</v>
      </c>
      <c r="F1465" s="12" t="s">
        <v>397</v>
      </c>
      <c r="G1465" s="14">
        <v>954768.9</v>
      </c>
      <c r="H1465" s="14">
        <v>1240000</v>
      </c>
    </row>
    <row r="1466" spans="1:8">
      <c r="A1466" s="11">
        <v>255159</v>
      </c>
      <c r="B1466" s="12" t="s">
        <v>283</v>
      </c>
      <c r="C1466" s="13" t="str">
        <f t="shared" si="44"/>
        <v>208</v>
      </c>
      <c r="D1466" s="13" t="str">
        <f t="shared" si="45"/>
        <v>20805</v>
      </c>
      <c r="E1466" s="13">
        <f>IF(ISNA(VLOOKUP(F1466,'2020功能科目'!A:B,2,FALSE)),"",VLOOKUP(F1466,'2020功能科目'!A:B,2,FALSE))</f>
        <v>2080502</v>
      </c>
      <c r="F1466" s="12" t="s">
        <v>384</v>
      </c>
      <c r="G1466" s="14">
        <v>1001722</v>
      </c>
      <c r="H1466" s="14">
        <v>708054</v>
      </c>
    </row>
    <row r="1467" spans="1:8">
      <c r="A1467" s="11">
        <v>255159</v>
      </c>
      <c r="B1467" s="12" t="s">
        <v>283</v>
      </c>
      <c r="C1467" s="13" t="str">
        <f t="shared" si="44"/>
        <v>208</v>
      </c>
      <c r="D1467" s="13" t="str">
        <f t="shared" si="45"/>
        <v>20805</v>
      </c>
      <c r="E1467" s="13">
        <f>IF(ISNA(VLOOKUP(F1467,'2020功能科目'!A:B,2,FALSE)),"",VLOOKUP(F1467,'2020功能科目'!A:B,2,FALSE))</f>
        <v>2080505</v>
      </c>
      <c r="F1467" s="12" t="s">
        <v>385</v>
      </c>
      <c r="G1467" s="14">
        <v>1520781.76</v>
      </c>
      <c r="H1467" s="14">
        <v>1733179.82</v>
      </c>
    </row>
    <row r="1468" spans="1:8">
      <c r="A1468" s="11">
        <v>255159</v>
      </c>
      <c r="B1468" s="12" t="s">
        <v>283</v>
      </c>
      <c r="C1468" s="13" t="str">
        <f t="shared" si="44"/>
        <v>208</v>
      </c>
      <c r="D1468" s="13" t="str">
        <f t="shared" si="45"/>
        <v>20805</v>
      </c>
      <c r="E1468" s="13">
        <f>IF(ISNA(VLOOKUP(F1468,'2020功能科目'!A:B,2,FALSE)),"",VLOOKUP(F1468,'2020功能科目'!A:B,2,FALSE))</f>
        <v>2080506</v>
      </c>
      <c r="F1468" s="12" t="s">
        <v>386</v>
      </c>
      <c r="G1468" s="14">
        <v>760390.88</v>
      </c>
      <c r="H1468" s="14">
        <v>866589.91</v>
      </c>
    </row>
    <row r="1469" spans="1:8">
      <c r="A1469" s="11">
        <v>255159</v>
      </c>
      <c r="B1469" s="12" t="s">
        <v>283</v>
      </c>
      <c r="C1469" s="13" t="str">
        <f t="shared" si="44"/>
        <v>210</v>
      </c>
      <c r="D1469" s="13" t="str">
        <f t="shared" si="45"/>
        <v>21011</v>
      </c>
      <c r="E1469" s="13">
        <f>IF(ISNA(VLOOKUP(F1469,'2020功能科目'!A:B,2,FALSE)),"",VLOOKUP(F1469,'2020功能科目'!A:B,2,FALSE))</f>
        <v>2101102</v>
      </c>
      <c r="F1469" s="12" t="s">
        <v>388</v>
      </c>
      <c r="G1469" s="14">
        <v>1694058.52</v>
      </c>
      <c r="H1469" s="14">
        <v>1408208.6</v>
      </c>
    </row>
    <row r="1470" spans="1:8">
      <c r="A1470" s="11">
        <v>255159</v>
      </c>
      <c r="B1470" s="12" t="s">
        <v>283</v>
      </c>
      <c r="C1470" s="13" t="str">
        <f t="shared" si="44"/>
        <v>210</v>
      </c>
      <c r="D1470" s="13" t="str">
        <f t="shared" si="45"/>
        <v>21011</v>
      </c>
      <c r="E1470" s="13">
        <f>IF(ISNA(VLOOKUP(F1470,'2020功能科目'!A:B,2,FALSE)),"",VLOOKUP(F1470,'2020功能科目'!A:B,2,FALSE))</f>
        <v>2101199</v>
      </c>
      <c r="F1470" s="12" t="s">
        <v>389</v>
      </c>
      <c r="G1470" s="14">
        <v>90000</v>
      </c>
      <c r="H1470" s="14">
        <v>90000</v>
      </c>
    </row>
    <row r="1471" spans="1:8">
      <c r="A1471" s="11">
        <v>255159</v>
      </c>
      <c r="B1471" s="12" t="s">
        <v>283</v>
      </c>
      <c r="C1471" s="13" t="str">
        <f t="shared" si="44"/>
        <v>221</v>
      </c>
      <c r="D1471" s="13" t="str">
        <f t="shared" si="45"/>
        <v>22102</v>
      </c>
      <c r="E1471" s="13">
        <f>IF(ISNA(VLOOKUP(F1471,'2020功能科目'!A:B,2,FALSE)),"",VLOOKUP(F1471,'2020功能科目'!A:B,2,FALSE))</f>
        <v>2210201</v>
      </c>
      <c r="F1471" s="12" t="s">
        <v>390</v>
      </c>
      <c r="G1471" s="14">
        <v>2084087</v>
      </c>
      <c r="H1471" s="14">
        <v>1809884.87</v>
      </c>
    </row>
    <row r="1472" spans="1:8">
      <c r="A1472" s="11">
        <v>255159</v>
      </c>
      <c r="B1472" s="12" t="s">
        <v>283</v>
      </c>
      <c r="C1472" s="13" t="str">
        <f t="shared" si="44"/>
        <v>221</v>
      </c>
      <c r="D1472" s="13" t="str">
        <f t="shared" si="45"/>
        <v>22102</v>
      </c>
      <c r="E1472" s="13">
        <f>IF(ISNA(VLOOKUP(F1472,'2020功能科目'!A:B,2,FALSE)),"",VLOOKUP(F1472,'2020功能科目'!A:B,2,FALSE))</f>
        <v>2210202</v>
      </c>
      <c r="F1472" s="12" t="s">
        <v>391</v>
      </c>
      <c r="G1472" s="14">
        <v>119640</v>
      </c>
      <c r="H1472" s="14">
        <v>119640</v>
      </c>
    </row>
    <row r="1473" spans="1:8">
      <c r="A1473" s="11">
        <v>255159</v>
      </c>
      <c r="B1473" s="12" t="s">
        <v>283</v>
      </c>
      <c r="C1473" s="13" t="str">
        <f t="shared" si="44"/>
        <v>221</v>
      </c>
      <c r="D1473" s="13" t="str">
        <f t="shared" si="45"/>
        <v>22102</v>
      </c>
      <c r="E1473" s="13">
        <f>IF(ISNA(VLOOKUP(F1473,'2020功能科目'!A:B,2,FALSE)),"",VLOOKUP(F1473,'2020功能科目'!A:B,2,FALSE))</f>
        <v>2210203</v>
      </c>
      <c r="F1473" s="12" t="s">
        <v>392</v>
      </c>
      <c r="G1473" s="14">
        <v>1905345</v>
      </c>
      <c r="H1473" s="14">
        <v>1833132</v>
      </c>
    </row>
    <row r="1474" spans="1:8">
      <c r="A1474" s="11">
        <v>255160</v>
      </c>
      <c r="B1474" s="12" t="s">
        <v>284</v>
      </c>
      <c r="C1474" s="13" t="str">
        <f t="shared" si="44"/>
        <v>205</v>
      </c>
      <c r="D1474" s="13" t="str">
        <f t="shared" si="45"/>
        <v>20502</v>
      </c>
      <c r="E1474" s="13">
        <f>IF(ISNA(VLOOKUP(F1474,'2020功能科目'!A:B,2,FALSE)),"",VLOOKUP(F1474,'2020功能科目'!A:B,2,FALSE))</f>
        <v>2050201</v>
      </c>
      <c r="F1474" s="12" t="s">
        <v>377</v>
      </c>
      <c r="G1474" s="14">
        <v>20053655.93</v>
      </c>
      <c r="H1474" s="14">
        <v>17388694.399999999</v>
      </c>
    </row>
    <row r="1475" spans="1:8">
      <c r="A1475" s="11">
        <v>255160</v>
      </c>
      <c r="B1475" s="12" t="s">
        <v>284</v>
      </c>
      <c r="C1475" s="13" t="str">
        <f t="shared" ref="C1475:C1538" si="46">LEFT(D1475,3)</f>
        <v>205</v>
      </c>
      <c r="D1475" s="13" t="str">
        <f t="shared" ref="D1475:D1538" si="47">LEFT(E1475,5)</f>
        <v>20508</v>
      </c>
      <c r="E1475" s="13">
        <f>IF(ISNA(VLOOKUP(F1475,'2020功能科目'!A:B,2,FALSE)),"",VLOOKUP(F1475,'2020功能科目'!A:B,2,FALSE))</f>
        <v>2050803</v>
      </c>
      <c r="F1475" s="12" t="s">
        <v>381</v>
      </c>
      <c r="G1475" s="14">
        <v>27600</v>
      </c>
      <c r="H1475" s="14">
        <v>58400</v>
      </c>
    </row>
    <row r="1476" spans="1:8">
      <c r="A1476" s="11">
        <v>255160</v>
      </c>
      <c r="B1476" s="12" t="s">
        <v>284</v>
      </c>
      <c r="C1476" s="13" t="str">
        <f t="shared" si="46"/>
        <v>205</v>
      </c>
      <c r="D1476" s="13" t="str">
        <f t="shared" si="47"/>
        <v>20509</v>
      </c>
      <c r="E1476" s="13">
        <f>IF(ISNA(VLOOKUP(F1476,'2020功能科目'!A:B,2,FALSE)),"",VLOOKUP(F1476,'2020功能科目'!A:B,2,FALSE))</f>
        <v>2050999</v>
      </c>
      <c r="F1476" s="12" t="s">
        <v>397</v>
      </c>
      <c r="G1476" s="14">
        <v>8726</v>
      </c>
      <c r="H1476" s="14">
        <v>8726</v>
      </c>
    </row>
    <row r="1477" spans="1:8">
      <c r="A1477" s="11">
        <v>255160</v>
      </c>
      <c r="B1477" s="12" t="s">
        <v>284</v>
      </c>
      <c r="C1477" s="13" t="str">
        <f t="shared" si="46"/>
        <v>208</v>
      </c>
      <c r="D1477" s="13" t="str">
        <f t="shared" si="47"/>
        <v>20805</v>
      </c>
      <c r="E1477" s="13">
        <f>IF(ISNA(VLOOKUP(F1477,'2020功能科目'!A:B,2,FALSE)),"",VLOOKUP(F1477,'2020功能科目'!A:B,2,FALSE))</f>
        <v>2080502</v>
      </c>
      <c r="F1477" s="12" t="s">
        <v>384</v>
      </c>
      <c r="G1477" s="14">
        <v>892018.08</v>
      </c>
      <c r="H1477" s="14">
        <v>633134</v>
      </c>
    </row>
    <row r="1478" spans="1:8">
      <c r="A1478" s="11">
        <v>255160</v>
      </c>
      <c r="B1478" s="12" t="s">
        <v>284</v>
      </c>
      <c r="C1478" s="13" t="str">
        <f t="shared" si="46"/>
        <v>208</v>
      </c>
      <c r="D1478" s="13" t="str">
        <f t="shared" si="47"/>
        <v>20805</v>
      </c>
      <c r="E1478" s="13">
        <f>IF(ISNA(VLOOKUP(F1478,'2020功能科目'!A:B,2,FALSE)),"",VLOOKUP(F1478,'2020功能科目'!A:B,2,FALSE))</f>
        <v>2080505</v>
      </c>
      <c r="F1478" s="12" t="s">
        <v>385</v>
      </c>
      <c r="G1478" s="14">
        <v>1442072.96</v>
      </c>
      <c r="H1478" s="14">
        <v>1511593.92</v>
      </c>
    </row>
    <row r="1479" spans="1:8">
      <c r="A1479" s="11">
        <v>255160</v>
      </c>
      <c r="B1479" s="12" t="s">
        <v>284</v>
      </c>
      <c r="C1479" s="13" t="str">
        <f t="shared" si="46"/>
        <v>208</v>
      </c>
      <c r="D1479" s="13" t="str">
        <f t="shared" si="47"/>
        <v>20805</v>
      </c>
      <c r="E1479" s="13">
        <f>IF(ISNA(VLOOKUP(F1479,'2020功能科目'!A:B,2,FALSE)),"",VLOOKUP(F1479,'2020功能科目'!A:B,2,FALSE))</f>
        <v>2080506</v>
      </c>
      <c r="F1479" s="12" t="s">
        <v>386</v>
      </c>
      <c r="G1479" s="14">
        <v>721026.96</v>
      </c>
      <c r="H1479" s="14">
        <v>755796.96</v>
      </c>
    </row>
    <row r="1480" spans="1:8">
      <c r="A1480" s="11">
        <v>255160</v>
      </c>
      <c r="B1480" s="12" t="s">
        <v>284</v>
      </c>
      <c r="C1480" s="13" t="str">
        <f t="shared" si="46"/>
        <v>210</v>
      </c>
      <c r="D1480" s="13" t="str">
        <f t="shared" si="47"/>
        <v>21011</v>
      </c>
      <c r="E1480" s="13">
        <f>IF(ISNA(VLOOKUP(F1480,'2020功能科目'!A:B,2,FALSE)),"",VLOOKUP(F1480,'2020功能科目'!A:B,2,FALSE))</f>
        <v>2101102</v>
      </c>
      <c r="F1480" s="12" t="s">
        <v>388</v>
      </c>
      <c r="G1480" s="14">
        <v>1488572.41</v>
      </c>
      <c r="H1480" s="14">
        <v>1228170.06</v>
      </c>
    </row>
    <row r="1481" spans="1:8">
      <c r="A1481" s="11">
        <v>255160</v>
      </c>
      <c r="B1481" s="12" t="s">
        <v>284</v>
      </c>
      <c r="C1481" s="13" t="str">
        <f t="shared" si="46"/>
        <v>210</v>
      </c>
      <c r="D1481" s="13" t="str">
        <f t="shared" si="47"/>
        <v>21011</v>
      </c>
      <c r="E1481" s="13">
        <f>IF(ISNA(VLOOKUP(F1481,'2020功能科目'!A:B,2,FALSE)),"",VLOOKUP(F1481,'2020功能科目'!A:B,2,FALSE))</f>
        <v>2101199</v>
      </c>
      <c r="F1481" s="12" t="s">
        <v>389</v>
      </c>
      <c r="G1481" s="14">
        <v>45000</v>
      </c>
      <c r="H1481" s="14">
        <v>90000</v>
      </c>
    </row>
    <row r="1482" spans="1:8">
      <c r="A1482" s="11">
        <v>255160</v>
      </c>
      <c r="B1482" s="12" t="s">
        <v>284</v>
      </c>
      <c r="C1482" s="13" t="str">
        <f t="shared" si="46"/>
        <v>221</v>
      </c>
      <c r="D1482" s="13" t="str">
        <f t="shared" si="47"/>
        <v>22102</v>
      </c>
      <c r="E1482" s="13">
        <f>IF(ISNA(VLOOKUP(F1482,'2020功能科目'!A:B,2,FALSE)),"",VLOOKUP(F1482,'2020功能科目'!A:B,2,FALSE))</f>
        <v>2210201</v>
      </c>
      <c r="F1482" s="12" t="s">
        <v>390</v>
      </c>
      <c r="G1482" s="14">
        <v>1595880</v>
      </c>
      <c r="H1482" s="14">
        <v>1571695.44</v>
      </c>
    </row>
    <row r="1483" spans="1:8">
      <c r="A1483" s="11">
        <v>255160</v>
      </c>
      <c r="B1483" s="12" t="s">
        <v>284</v>
      </c>
      <c r="C1483" s="13" t="str">
        <f t="shared" si="46"/>
        <v>221</v>
      </c>
      <c r="D1483" s="13" t="str">
        <f t="shared" si="47"/>
        <v>22102</v>
      </c>
      <c r="E1483" s="13">
        <f>IF(ISNA(VLOOKUP(F1483,'2020功能科目'!A:B,2,FALSE)),"",VLOOKUP(F1483,'2020功能科目'!A:B,2,FALSE))</f>
        <v>2210202</v>
      </c>
      <c r="F1483" s="12" t="s">
        <v>391</v>
      </c>
      <c r="G1483" s="14">
        <v>95280</v>
      </c>
      <c r="H1483" s="14">
        <v>101880</v>
      </c>
    </row>
    <row r="1484" spans="1:8">
      <c r="A1484" s="11">
        <v>255160</v>
      </c>
      <c r="B1484" s="12" t="s">
        <v>284</v>
      </c>
      <c r="C1484" s="13" t="str">
        <f t="shared" si="46"/>
        <v>221</v>
      </c>
      <c r="D1484" s="13" t="str">
        <f t="shared" si="47"/>
        <v>22102</v>
      </c>
      <c r="E1484" s="13">
        <f>IF(ISNA(VLOOKUP(F1484,'2020功能科目'!A:B,2,FALSE)),"",VLOOKUP(F1484,'2020功能科目'!A:B,2,FALSE))</f>
        <v>2210203</v>
      </c>
      <c r="F1484" s="12" t="s">
        <v>392</v>
      </c>
      <c r="G1484" s="14">
        <v>1612116</v>
      </c>
      <c r="H1484" s="14">
        <v>1577568</v>
      </c>
    </row>
    <row r="1485" spans="1:8">
      <c r="A1485" s="11">
        <v>255161</v>
      </c>
      <c r="B1485" s="12" t="s">
        <v>285</v>
      </c>
      <c r="C1485" s="13" t="str">
        <f t="shared" si="46"/>
        <v>205</v>
      </c>
      <c r="D1485" s="13" t="str">
        <f t="shared" si="47"/>
        <v>20502</v>
      </c>
      <c r="E1485" s="13">
        <f>IF(ISNA(VLOOKUP(F1485,'2020功能科目'!A:B,2,FALSE)),"",VLOOKUP(F1485,'2020功能科目'!A:B,2,FALSE))</f>
        <v>2050201</v>
      </c>
      <c r="F1485" s="12" t="s">
        <v>377</v>
      </c>
      <c r="G1485" s="14">
        <v>17377893.960000001</v>
      </c>
      <c r="H1485" s="14">
        <v>14058198.119999999</v>
      </c>
    </row>
    <row r="1486" spans="1:8">
      <c r="A1486" s="11">
        <v>255161</v>
      </c>
      <c r="B1486" s="12" t="s">
        <v>285</v>
      </c>
      <c r="C1486" s="13" t="str">
        <f t="shared" si="46"/>
        <v>205</v>
      </c>
      <c r="D1486" s="13" t="str">
        <f t="shared" si="47"/>
        <v>20508</v>
      </c>
      <c r="E1486" s="13">
        <f>IF(ISNA(VLOOKUP(F1486,'2020功能科目'!A:B,2,FALSE)),"",VLOOKUP(F1486,'2020功能科目'!A:B,2,FALSE))</f>
        <v>2050803</v>
      </c>
      <c r="F1486" s="12" t="s">
        <v>381</v>
      </c>
      <c r="G1486" s="14">
        <v>22400</v>
      </c>
      <c r="H1486" s="14">
        <v>44800</v>
      </c>
    </row>
    <row r="1487" spans="1:8">
      <c r="A1487" s="11">
        <v>255161</v>
      </c>
      <c r="B1487" s="12" t="s">
        <v>285</v>
      </c>
      <c r="C1487" s="13" t="str">
        <f t="shared" si="46"/>
        <v>208</v>
      </c>
      <c r="D1487" s="13" t="str">
        <f t="shared" si="47"/>
        <v>20805</v>
      </c>
      <c r="E1487" s="13">
        <f>IF(ISNA(VLOOKUP(F1487,'2020功能科目'!A:B,2,FALSE)),"",VLOOKUP(F1487,'2020功能科目'!A:B,2,FALSE))</f>
        <v>2080502</v>
      </c>
      <c r="F1487" s="12" t="s">
        <v>384</v>
      </c>
      <c r="G1487" s="14">
        <v>211800</v>
      </c>
      <c r="H1487" s="14">
        <v>211800</v>
      </c>
    </row>
    <row r="1488" spans="1:8">
      <c r="A1488" s="11">
        <v>255161</v>
      </c>
      <c r="B1488" s="12" t="s">
        <v>285</v>
      </c>
      <c r="C1488" s="13" t="str">
        <f t="shared" si="46"/>
        <v>208</v>
      </c>
      <c r="D1488" s="13" t="str">
        <f t="shared" si="47"/>
        <v>20805</v>
      </c>
      <c r="E1488" s="13">
        <f>IF(ISNA(VLOOKUP(F1488,'2020功能科目'!A:B,2,FALSE)),"",VLOOKUP(F1488,'2020功能科目'!A:B,2,FALSE))</f>
        <v>2080505</v>
      </c>
      <c r="F1488" s="12" t="s">
        <v>385</v>
      </c>
      <c r="G1488" s="14">
        <v>1086412.98</v>
      </c>
      <c r="H1488" s="14">
        <v>1103318.72</v>
      </c>
    </row>
    <row r="1489" spans="1:8">
      <c r="A1489" s="11">
        <v>255161</v>
      </c>
      <c r="B1489" s="12" t="s">
        <v>285</v>
      </c>
      <c r="C1489" s="13" t="str">
        <f t="shared" si="46"/>
        <v>208</v>
      </c>
      <c r="D1489" s="13" t="str">
        <f t="shared" si="47"/>
        <v>20805</v>
      </c>
      <c r="E1489" s="13">
        <f>IF(ISNA(VLOOKUP(F1489,'2020功能科目'!A:B,2,FALSE)),"",VLOOKUP(F1489,'2020功能科目'!A:B,2,FALSE))</f>
        <v>2080506</v>
      </c>
      <c r="F1489" s="12" t="s">
        <v>386</v>
      </c>
      <c r="G1489" s="14">
        <v>542886.40000000002</v>
      </c>
      <c r="H1489" s="14">
        <v>551659.36</v>
      </c>
    </row>
    <row r="1490" spans="1:8">
      <c r="A1490" s="11">
        <v>255161</v>
      </c>
      <c r="B1490" s="12" t="s">
        <v>285</v>
      </c>
      <c r="C1490" s="13" t="str">
        <f t="shared" si="46"/>
        <v>210</v>
      </c>
      <c r="D1490" s="13" t="str">
        <f t="shared" si="47"/>
        <v>21011</v>
      </c>
      <c r="E1490" s="13">
        <f>IF(ISNA(VLOOKUP(F1490,'2020功能科目'!A:B,2,FALSE)),"",VLOOKUP(F1490,'2020功能科目'!A:B,2,FALSE))</f>
        <v>2101102</v>
      </c>
      <c r="F1490" s="12" t="s">
        <v>388</v>
      </c>
      <c r="G1490" s="14">
        <v>1090840.48</v>
      </c>
      <c r="H1490" s="14">
        <v>896446.46</v>
      </c>
    </row>
    <row r="1491" spans="1:8">
      <c r="A1491" s="11">
        <v>255161</v>
      </c>
      <c r="B1491" s="12" t="s">
        <v>285</v>
      </c>
      <c r="C1491" s="13" t="str">
        <f t="shared" si="46"/>
        <v>221</v>
      </c>
      <c r="D1491" s="13" t="str">
        <f t="shared" si="47"/>
        <v>22102</v>
      </c>
      <c r="E1491" s="13">
        <f>IF(ISNA(VLOOKUP(F1491,'2020功能科目'!A:B,2,FALSE)),"",VLOOKUP(F1491,'2020功能科目'!A:B,2,FALSE))</f>
        <v>2210201</v>
      </c>
      <c r="F1491" s="12" t="s">
        <v>390</v>
      </c>
      <c r="G1491" s="14">
        <v>1247993</v>
      </c>
      <c r="H1491" s="14">
        <v>1163489.04</v>
      </c>
    </row>
    <row r="1492" spans="1:8">
      <c r="A1492" s="11">
        <v>255161</v>
      </c>
      <c r="B1492" s="12" t="s">
        <v>285</v>
      </c>
      <c r="C1492" s="13" t="str">
        <f t="shared" si="46"/>
        <v>221</v>
      </c>
      <c r="D1492" s="13" t="str">
        <f t="shared" si="47"/>
        <v>22102</v>
      </c>
      <c r="E1492" s="13">
        <f>IF(ISNA(VLOOKUP(F1492,'2020功能科目'!A:B,2,FALSE)),"",VLOOKUP(F1492,'2020功能科目'!A:B,2,FALSE))</f>
        <v>2210202</v>
      </c>
      <c r="F1492" s="12" t="s">
        <v>391</v>
      </c>
      <c r="G1492" s="14">
        <v>68760</v>
      </c>
      <c r="H1492" s="14">
        <v>68760</v>
      </c>
    </row>
    <row r="1493" spans="1:8">
      <c r="A1493" s="11">
        <v>255161</v>
      </c>
      <c r="B1493" s="12" t="s">
        <v>285</v>
      </c>
      <c r="C1493" s="13" t="str">
        <f t="shared" si="46"/>
        <v>221</v>
      </c>
      <c r="D1493" s="13" t="str">
        <f t="shared" si="47"/>
        <v>22102</v>
      </c>
      <c r="E1493" s="13">
        <f>IF(ISNA(VLOOKUP(F1493,'2020功能科目'!A:B,2,FALSE)),"",VLOOKUP(F1493,'2020功能科目'!A:B,2,FALSE))</f>
        <v>2210203</v>
      </c>
      <c r="F1493" s="12" t="s">
        <v>392</v>
      </c>
      <c r="G1493" s="14">
        <v>1276161</v>
      </c>
      <c r="H1493" s="14">
        <v>1209156</v>
      </c>
    </row>
    <row r="1494" spans="1:8">
      <c r="A1494" s="11">
        <v>255162</v>
      </c>
      <c r="B1494" s="12" t="s">
        <v>286</v>
      </c>
      <c r="C1494" s="13" t="str">
        <f t="shared" si="46"/>
        <v>205</v>
      </c>
      <c r="D1494" s="13" t="str">
        <f t="shared" si="47"/>
        <v>20502</v>
      </c>
      <c r="E1494" s="13">
        <f>IF(ISNA(VLOOKUP(F1494,'2020功能科目'!A:B,2,FALSE)),"",VLOOKUP(F1494,'2020功能科目'!A:B,2,FALSE))</f>
        <v>2050201</v>
      </c>
      <c r="F1494" s="12" t="s">
        <v>377</v>
      </c>
      <c r="G1494" s="14">
        <v>17646532.02</v>
      </c>
      <c r="H1494" s="14">
        <v>15768217.02</v>
      </c>
    </row>
    <row r="1495" spans="1:8">
      <c r="A1495" s="11">
        <v>255162</v>
      </c>
      <c r="B1495" s="12" t="s">
        <v>286</v>
      </c>
      <c r="C1495" s="13" t="str">
        <f t="shared" si="46"/>
        <v>205</v>
      </c>
      <c r="D1495" s="13" t="str">
        <f t="shared" si="47"/>
        <v>20508</v>
      </c>
      <c r="E1495" s="13">
        <f>IF(ISNA(VLOOKUP(F1495,'2020功能科目'!A:B,2,FALSE)),"",VLOOKUP(F1495,'2020功能科目'!A:B,2,FALSE))</f>
        <v>2050803</v>
      </c>
      <c r="F1495" s="12" t="s">
        <v>381</v>
      </c>
      <c r="G1495" s="14">
        <v>25600</v>
      </c>
      <c r="H1495" s="14">
        <v>51200</v>
      </c>
    </row>
    <row r="1496" spans="1:8">
      <c r="A1496" s="11">
        <v>255162</v>
      </c>
      <c r="B1496" s="12" t="s">
        <v>286</v>
      </c>
      <c r="C1496" s="13" t="str">
        <f t="shared" si="46"/>
        <v>205</v>
      </c>
      <c r="D1496" s="13" t="str">
        <f t="shared" si="47"/>
        <v>20509</v>
      </c>
      <c r="E1496" s="13">
        <f>IF(ISNA(VLOOKUP(F1496,'2020功能科目'!A:B,2,FALSE)),"",VLOOKUP(F1496,'2020功能科目'!A:B,2,FALSE))</f>
        <v>2050999</v>
      </c>
      <c r="F1496" s="12" t="s">
        <v>397</v>
      </c>
      <c r="G1496" s="14">
        <v>1264005.3899999999</v>
      </c>
      <c r="H1496" s="14">
        <v>1664100</v>
      </c>
    </row>
    <row r="1497" spans="1:8">
      <c r="A1497" s="11">
        <v>255162</v>
      </c>
      <c r="B1497" s="12" t="s">
        <v>286</v>
      </c>
      <c r="C1497" s="13" t="str">
        <f t="shared" si="46"/>
        <v>208</v>
      </c>
      <c r="D1497" s="13" t="str">
        <f t="shared" si="47"/>
        <v>20805</v>
      </c>
      <c r="E1497" s="13">
        <f>IF(ISNA(VLOOKUP(F1497,'2020功能科目'!A:B,2,FALSE)),"",VLOOKUP(F1497,'2020功能科目'!A:B,2,FALSE))</f>
        <v>2080502</v>
      </c>
      <c r="F1497" s="12" t="s">
        <v>384</v>
      </c>
      <c r="G1497" s="14">
        <v>868508</v>
      </c>
      <c r="H1497" s="14">
        <v>408706</v>
      </c>
    </row>
    <row r="1498" spans="1:8">
      <c r="A1498" s="11">
        <v>255162</v>
      </c>
      <c r="B1498" s="12" t="s">
        <v>286</v>
      </c>
      <c r="C1498" s="13" t="str">
        <f t="shared" si="46"/>
        <v>208</v>
      </c>
      <c r="D1498" s="13" t="str">
        <f t="shared" si="47"/>
        <v>20805</v>
      </c>
      <c r="E1498" s="13">
        <f>IF(ISNA(VLOOKUP(F1498,'2020功能科目'!A:B,2,FALSE)),"",VLOOKUP(F1498,'2020功能科目'!A:B,2,FALSE))</f>
        <v>2080505</v>
      </c>
      <c r="F1498" s="12" t="s">
        <v>385</v>
      </c>
      <c r="G1498" s="14">
        <v>1388258.24</v>
      </c>
      <c r="H1498" s="14">
        <v>1388258.24</v>
      </c>
    </row>
    <row r="1499" spans="1:8">
      <c r="A1499" s="11">
        <v>255162</v>
      </c>
      <c r="B1499" s="12" t="s">
        <v>286</v>
      </c>
      <c r="C1499" s="13" t="str">
        <f t="shared" si="46"/>
        <v>208</v>
      </c>
      <c r="D1499" s="13" t="str">
        <f t="shared" si="47"/>
        <v>20805</v>
      </c>
      <c r="E1499" s="13">
        <f>IF(ISNA(VLOOKUP(F1499,'2020功能科目'!A:B,2,FALSE)),"",VLOOKUP(F1499,'2020功能科目'!A:B,2,FALSE))</f>
        <v>2080506</v>
      </c>
      <c r="F1499" s="12" t="s">
        <v>386</v>
      </c>
      <c r="G1499" s="14">
        <v>694129.12</v>
      </c>
      <c r="H1499" s="14">
        <v>694129.12</v>
      </c>
    </row>
    <row r="1500" spans="1:8">
      <c r="A1500" s="11">
        <v>255162</v>
      </c>
      <c r="B1500" s="12" t="s">
        <v>286</v>
      </c>
      <c r="C1500" s="13" t="str">
        <f t="shared" si="46"/>
        <v>210</v>
      </c>
      <c r="D1500" s="13" t="str">
        <f t="shared" si="47"/>
        <v>21011</v>
      </c>
      <c r="E1500" s="13">
        <f>IF(ISNA(VLOOKUP(F1500,'2020功能科目'!A:B,2,FALSE)),"",VLOOKUP(F1500,'2020功能科目'!A:B,2,FALSE))</f>
        <v>2101102</v>
      </c>
      <c r="F1500" s="12" t="s">
        <v>388</v>
      </c>
      <c r="G1500" s="14">
        <v>1127959.82</v>
      </c>
      <c r="H1500" s="14">
        <v>1127959.82</v>
      </c>
    </row>
    <row r="1501" spans="1:8">
      <c r="A1501" s="11">
        <v>255162</v>
      </c>
      <c r="B1501" s="12" t="s">
        <v>286</v>
      </c>
      <c r="C1501" s="13" t="str">
        <f t="shared" si="46"/>
        <v>221</v>
      </c>
      <c r="D1501" s="13" t="str">
        <f t="shared" si="47"/>
        <v>22102</v>
      </c>
      <c r="E1501" s="13">
        <f>IF(ISNA(VLOOKUP(F1501,'2020功能科目'!A:B,2,FALSE)),"",VLOOKUP(F1501,'2020功能科目'!A:B,2,FALSE))</f>
        <v>2210201</v>
      </c>
      <c r="F1501" s="12" t="s">
        <v>390</v>
      </c>
      <c r="G1501" s="14">
        <v>1425193.68</v>
      </c>
      <c r="H1501" s="14">
        <v>1425193.68</v>
      </c>
    </row>
    <row r="1502" spans="1:8">
      <c r="A1502" s="11">
        <v>255162</v>
      </c>
      <c r="B1502" s="12" t="s">
        <v>286</v>
      </c>
      <c r="C1502" s="13" t="str">
        <f t="shared" si="46"/>
        <v>221</v>
      </c>
      <c r="D1502" s="13" t="str">
        <f t="shared" si="47"/>
        <v>22102</v>
      </c>
      <c r="E1502" s="13">
        <f>IF(ISNA(VLOOKUP(F1502,'2020功能科目'!A:B,2,FALSE)),"",VLOOKUP(F1502,'2020功能科目'!A:B,2,FALSE))</f>
        <v>2210202</v>
      </c>
      <c r="F1502" s="12" t="s">
        <v>391</v>
      </c>
      <c r="G1502" s="14">
        <v>66632</v>
      </c>
      <c r="H1502" s="14">
        <v>91440</v>
      </c>
    </row>
    <row r="1503" spans="1:8">
      <c r="A1503" s="11">
        <v>255162</v>
      </c>
      <c r="B1503" s="12" t="s">
        <v>286</v>
      </c>
      <c r="C1503" s="13" t="str">
        <f t="shared" si="46"/>
        <v>221</v>
      </c>
      <c r="D1503" s="13" t="str">
        <f t="shared" si="47"/>
        <v>22102</v>
      </c>
      <c r="E1503" s="13">
        <f>IF(ISNA(VLOOKUP(F1503,'2020功能科目'!A:B,2,FALSE)),"",VLOOKUP(F1503,'2020功能科目'!A:B,2,FALSE))</f>
        <v>2210203</v>
      </c>
      <c r="F1503" s="12" t="s">
        <v>392</v>
      </c>
      <c r="G1503" s="14">
        <v>1368749.49</v>
      </c>
      <c r="H1503" s="14">
        <v>1359360</v>
      </c>
    </row>
    <row r="1504" spans="1:8">
      <c r="A1504" s="11">
        <v>255163</v>
      </c>
      <c r="B1504" s="12" t="s">
        <v>287</v>
      </c>
      <c r="C1504" s="13" t="str">
        <f t="shared" si="46"/>
        <v>205</v>
      </c>
      <c r="D1504" s="13" t="str">
        <f t="shared" si="47"/>
        <v>20502</v>
      </c>
      <c r="E1504" s="13">
        <f>IF(ISNA(VLOOKUP(F1504,'2020功能科目'!A:B,2,FALSE)),"",VLOOKUP(F1504,'2020功能科目'!A:B,2,FALSE))</f>
        <v>2050201</v>
      </c>
      <c r="F1504" s="12" t="s">
        <v>377</v>
      </c>
      <c r="G1504" s="14">
        <v>16317942.9</v>
      </c>
      <c r="H1504" s="14">
        <v>14271022.99</v>
      </c>
    </row>
    <row r="1505" spans="1:8">
      <c r="A1505" s="11">
        <v>255163</v>
      </c>
      <c r="B1505" s="12" t="s">
        <v>287</v>
      </c>
      <c r="C1505" s="13" t="str">
        <f t="shared" si="46"/>
        <v>205</v>
      </c>
      <c r="D1505" s="13" t="str">
        <f t="shared" si="47"/>
        <v>20508</v>
      </c>
      <c r="E1505" s="13">
        <f>IF(ISNA(VLOOKUP(F1505,'2020功能科目'!A:B,2,FALSE)),"",VLOOKUP(F1505,'2020功能科目'!A:B,2,FALSE))</f>
        <v>2050803</v>
      </c>
      <c r="F1505" s="12" t="s">
        <v>381</v>
      </c>
      <c r="G1505" s="14">
        <v>23600</v>
      </c>
      <c r="H1505" s="14">
        <v>47200</v>
      </c>
    </row>
    <row r="1506" spans="1:8">
      <c r="A1506" s="11">
        <v>255163</v>
      </c>
      <c r="B1506" s="12" t="s">
        <v>287</v>
      </c>
      <c r="C1506" s="13" t="str">
        <f t="shared" si="46"/>
        <v>205</v>
      </c>
      <c r="D1506" s="13" t="str">
        <f t="shared" si="47"/>
        <v>20509</v>
      </c>
      <c r="E1506" s="13">
        <f>IF(ISNA(VLOOKUP(F1506,'2020功能科目'!A:B,2,FALSE)),"",VLOOKUP(F1506,'2020功能科目'!A:B,2,FALSE))</f>
        <v>2050999</v>
      </c>
      <c r="F1506" s="12" t="s">
        <v>397</v>
      </c>
      <c r="G1506" s="14">
        <v>402862</v>
      </c>
      <c r="H1506" s="14">
        <v>852862</v>
      </c>
    </row>
    <row r="1507" spans="1:8">
      <c r="A1507" s="11">
        <v>255163</v>
      </c>
      <c r="B1507" s="12" t="s">
        <v>287</v>
      </c>
      <c r="C1507" s="13" t="str">
        <f t="shared" si="46"/>
        <v>208</v>
      </c>
      <c r="D1507" s="13" t="str">
        <f t="shared" si="47"/>
        <v>20805</v>
      </c>
      <c r="E1507" s="13">
        <f>IF(ISNA(VLOOKUP(F1507,'2020功能科目'!A:B,2,FALSE)),"",VLOOKUP(F1507,'2020功能科目'!A:B,2,FALSE))</f>
        <v>2080502</v>
      </c>
      <c r="F1507" s="12" t="s">
        <v>384</v>
      </c>
      <c r="G1507" s="14">
        <v>308820</v>
      </c>
      <c r="H1507" s="14">
        <v>305496</v>
      </c>
    </row>
    <row r="1508" spans="1:8">
      <c r="A1508" s="11">
        <v>255163</v>
      </c>
      <c r="B1508" s="12" t="s">
        <v>287</v>
      </c>
      <c r="C1508" s="13" t="str">
        <f t="shared" si="46"/>
        <v>208</v>
      </c>
      <c r="D1508" s="13" t="str">
        <f t="shared" si="47"/>
        <v>20805</v>
      </c>
      <c r="E1508" s="13">
        <f>IF(ISNA(VLOOKUP(F1508,'2020功能科目'!A:B,2,FALSE)),"",VLOOKUP(F1508,'2020功能科目'!A:B,2,FALSE))</f>
        <v>2080505</v>
      </c>
      <c r="F1508" s="12" t="s">
        <v>385</v>
      </c>
      <c r="G1508" s="14">
        <v>1328470.8799999999</v>
      </c>
      <c r="H1508" s="14">
        <v>1328470.8799999999</v>
      </c>
    </row>
    <row r="1509" spans="1:8">
      <c r="A1509" s="11">
        <v>255163</v>
      </c>
      <c r="B1509" s="12" t="s">
        <v>287</v>
      </c>
      <c r="C1509" s="13" t="str">
        <f t="shared" si="46"/>
        <v>208</v>
      </c>
      <c r="D1509" s="13" t="str">
        <f t="shared" si="47"/>
        <v>20805</v>
      </c>
      <c r="E1509" s="13">
        <f>IF(ISNA(VLOOKUP(F1509,'2020功能科目'!A:B,2,FALSE)),"",VLOOKUP(F1509,'2020功能科目'!A:B,2,FALSE))</f>
        <v>2080506</v>
      </c>
      <c r="F1509" s="12" t="s">
        <v>386</v>
      </c>
      <c r="G1509" s="14">
        <v>610645.43999999994</v>
      </c>
      <c r="H1509" s="14">
        <v>664235.43999999994</v>
      </c>
    </row>
    <row r="1510" spans="1:8">
      <c r="A1510" s="11">
        <v>255163</v>
      </c>
      <c r="B1510" s="12" t="s">
        <v>287</v>
      </c>
      <c r="C1510" s="13" t="str">
        <f t="shared" si="46"/>
        <v>210</v>
      </c>
      <c r="D1510" s="13" t="str">
        <f t="shared" si="47"/>
        <v>21011</v>
      </c>
      <c r="E1510" s="13">
        <f>IF(ISNA(VLOOKUP(F1510,'2020功能科目'!A:B,2,FALSE)),"",VLOOKUP(F1510,'2020功能科目'!A:B,2,FALSE))</f>
        <v>2101102</v>
      </c>
      <c r="F1510" s="12" t="s">
        <v>388</v>
      </c>
      <c r="G1510" s="14">
        <v>1079382.5900000001</v>
      </c>
      <c r="H1510" s="14">
        <v>1079382.5900000001</v>
      </c>
    </row>
    <row r="1511" spans="1:8">
      <c r="A1511" s="11">
        <v>255163</v>
      </c>
      <c r="B1511" s="12" t="s">
        <v>287</v>
      </c>
      <c r="C1511" s="13" t="str">
        <f t="shared" si="46"/>
        <v>221</v>
      </c>
      <c r="D1511" s="13" t="str">
        <f t="shared" si="47"/>
        <v>22102</v>
      </c>
      <c r="E1511" s="13">
        <f>IF(ISNA(VLOOKUP(F1511,'2020功能科目'!A:B,2,FALSE)),"",VLOOKUP(F1511,'2020功能科目'!A:B,2,FALSE))</f>
        <v>2210201</v>
      </c>
      <c r="F1511" s="12" t="s">
        <v>390</v>
      </c>
      <c r="G1511" s="14">
        <v>1239964</v>
      </c>
      <c r="H1511" s="14">
        <v>1350353.16</v>
      </c>
    </row>
    <row r="1512" spans="1:8">
      <c r="A1512" s="11">
        <v>255163</v>
      </c>
      <c r="B1512" s="12" t="s">
        <v>287</v>
      </c>
      <c r="C1512" s="13" t="str">
        <f t="shared" si="46"/>
        <v>221</v>
      </c>
      <c r="D1512" s="13" t="str">
        <f t="shared" si="47"/>
        <v>22102</v>
      </c>
      <c r="E1512" s="13">
        <f>IF(ISNA(VLOOKUP(F1512,'2020功能科目'!A:B,2,FALSE)),"",VLOOKUP(F1512,'2020功能科目'!A:B,2,FALSE))</f>
        <v>2210202</v>
      </c>
      <c r="F1512" s="12" t="s">
        <v>391</v>
      </c>
      <c r="G1512" s="14">
        <v>79060</v>
      </c>
      <c r="H1512" s="14">
        <v>79080</v>
      </c>
    </row>
    <row r="1513" spans="1:8">
      <c r="A1513" s="11">
        <v>255163</v>
      </c>
      <c r="B1513" s="12" t="s">
        <v>287</v>
      </c>
      <c r="C1513" s="13" t="str">
        <f t="shared" si="46"/>
        <v>221</v>
      </c>
      <c r="D1513" s="13" t="str">
        <f t="shared" si="47"/>
        <v>22102</v>
      </c>
      <c r="E1513" s="13">
        <f>IF(ISNA(VLOOKUP(F1513,'2020功能科目'!A:B,2,FALSE)),"",VLOOKUP(F1513,'2020功能科目'!A:B,2,FALSE))</f>
        <v>2210203</v>
      </c>
      <c r="F1513" s="12" t="s">
        <v>392</v>
      </c>
      <c r="G1513" s="14">
        <v>1238528</v>
      </c>
      <c r="H1513" s="14">
        <v>1314348</v>
      </c>
    </row>
    <row r="1514" spans="1:8">
      <c r="A1514" s="11">
        <v>255164</v>
      </c>
      <c r="B1514" s="12" t="s">
        <v>288</v>
      </c>
      <c r="C1514" s="13" t="str">
        <f t="shared" si="46"/>
        <v>205</v>
      </c>
      <c r="D1514" s="13" t="str">
        <f t="shared" si="47"/>
        <v>20502</v>
      </c>
      <c r="E1514" s="13">
        <f>IF(ISNA(VLOOKUP(F1514,'2020功能科目'!A:B,2,FALSE)),"",VLOOKUP(F1514,'2020功能科目'!A:B,2,FALSE))</f>
        <v>2050201</v>
      </c>
      <c r="F1514" s="12" t="s">
        <v>377</v>
      </c>
      <c r="G1514" s="14">
        <v>19028736.84</v>
      </c>
      <c r="H1514" s="14">
        <v>16467571.050000001</v>
      </c>
    </row>
    <row r="1515" spans="1:8">
      <c r="A1515" s="11">
        <v>255164</v>
      </c>
      <c r="B1515" s="12" t="s">
        <v>288</v>
      </c>
      <c r="C1515" s="13" t="str">
        <f t="shared" si="46"/>
        <v>205</v>
      </c>
      <c r="D1515" s="13" t="str">
        <f t="shared" si="47"/>
        <v>20508</v>
      </c>
      <c r="E1515" s="13">
        <f>IF(ISNA(VLOOKUP(F1515,'2020功能科目'!A:B,2,FALSE)),"",VLOOKUP(F1515,'2020功能科目'!A:B,2,FALSE))</f>
        <v>2050803</v>
      </c>
      <c r="F1515" s="12" t="s">
        <v>381</v>
      </c>
      <c r="G1515" s="14">
        <v>22400</v>
      </c>
      <c r="H1515" s="14">
        <v>44800</v>
      </c>
    </row>
    <row r="1516" spans="1:8">
      <c r="A1516" s="11">
        <v>255164</v>
      </c>
      <c r="B1516" s="12" t="s">
        <v>288</v>
      </c>
      <c r="C1516" s="13" t="str">
        <f t="shared" si="46"/>
        <v>205</v>
      </c>
      <c r="D1516" s="13" t="str">
        <f t="shared" si="47"/>
        <v>20509</v>
      </c>
      <c r="E1516" s="13">
        <f>IF(ISNA(VLOOKUP(F1516,'2020功能科目'!A:B,2,FALSE)),"",VLOOKUP(F1516,'2020功能科目'!A:B,2,FALSE))</f>
        <v>2050999</v>
      </c>
      <c r="F1516" s="12" t="s">
        <v>397</v>
      </c>
      <c r="G1516" s="14">
        <v>368778</v>
      </c>
      <c r="H1516" s="14">
        <v>375118</v>
      </c>
    </row>
    <row r="1517" spans="1:8">
      <c r="A1517" s="11">
        <v>255164</v>
      </c>
      <c r="B1517" s="12" t="s">
        <v>288</v>
      </c>
      <c r="C1517" s="13" t="str">
        <f t="shared" si="46"/>
        <v>208</v>
      </c>
      <c r="D1517" s="13" t="str">
        <f t="shared" si="47"/>
        <v>20805</v>
      </c>
      <c r="E1517" s="13">
        <f>IF(ISNA(VLOOKUP(F1517,'2020功能科目'!A:B,2,FALSE)),"",VLOOKUP(F1517,'2020功能科目'!A:B,2,FALSE))</f>
        <v>2080502</v>
      </c>
      <c r="F1517" s="12" t="s">
        <v>384</v>
      </c>
      <c r="G1517" s="14">
        <v>286943</v>
      </c>
      <c r="H1517" s="14">
        <v>299184</v>
      </c>
    </row>
    <row r="1518" spans="1:8">
      <c r="A1518" s="11">
        <v>255164</v>
      </c>
      <c r="B1518" s="12" t="s">
        <v>288</v>
      </c>
      <c r="C1518" s="13" t="str">
        <f t="shared" si="46"/>
        <v>208</v>
      </c>
      <c r="D1518" s="13" t="str">
        <f t="shared" si="47"/>
        <v>20805</v>
      </c>
      <c r="E1518" s="13">
        <f>IF(ISNA(VLOOKUP(F1518,'2020功能科目'!A:B,2,FALSE)),"",VLOOKUP(F1518,'2020功能科目'!A:B,2,FALSE))</f>
        <v>2080505</v>
      </c>
      <c r="F1518" s="12" t="s">
        <v>385</v>
      </c>
      <c r="G1518" s="14">
        <v>1627895.52</v>
      </c>
      <c r="H1518" s="14">
        <v>1627895.52</v>
      </c>
    </row>
    <row r="1519" spans="1:8">
      <c r="A1519" s="11">
        <v>255164</v>
      </c>
      <c r="B1519" s="12" t="s">
        <v>288</v>
      </c>
      <c r="C1519" s="13" t="str">
        <f t="shared" si="46"/>
        <v>208</v>
      </c>
      <c r="D1519" s="13" t="str">
        <f t="shared" si="47"/>
        <v>20805</v>
      </c>
      <c r="E1519" s="13">
        <f>IF(ISNA(VLOOKUP(F1519,'2020功能科目'!A:B,2,FALSE)),"",VLOOKUP(F1519,'2020功能科目'!A:B,2,FALSE))</f>
        <v>2080506</v>
      </c>
      <c r="F1519" s="12" t="s">
        <v>386</v>
      </c>
      <c r="G1519" s="14">
        <v>813947.76</v>
      </c>
      <c r="H1519" s="14">
        <v>813947.76</v>
      </c>
    </row>
    <row r="1520" spans="1:8">
      <c r="A1520" s="11">
        <v>255164</v>
      </c>
      <c r="B1520" s="12" t="s">
        <v>288</v>
      </c>
      <c r="C1520" s="13" t="str">
        <f t="shared" si="46"/>
        <v>210</v>
      </c>
      <c r="D1520" s="13" t="str">
        <f t="shared" si="47"/>
        <v>21011</v>
      </c>
      <c r="E1520" s="13">
        <f>IF(ISNA(VLOOKUP(F1520,'2020功能科目'!A:B,2,FALSE)),"",VLOOKUP(F1520,'2020功能科目'!A:B,2,FALSE))</f>
        <v>2101102</v>
      </c>
      <c r="F1520" s="12" t="s">
        <v>388</v>
      </c>
      <c r="G1520" s="14">
        <v>1322665.1100000001</v>
      </c>
      <c r="H1520" s="14">
        <v>1322665.1100000001</v>
      </c>
    </row>
    <row r="1521" spans="1:8">
      <c r="A1521" s="11">
        <v>255164</v>
      </c>
      <c r="B1521" s="12" t="s">
        <v>288</v>
      </c>
      <c r="C1521" s="13" t="str">
        <f t="shared" si="46"/>
        <v>221</v>
      </c>
      <c r="D1521" s="13" t="str">
        <f t="shared" si="47"/>
        <v>22102</v>
      </c>
      <c r="E1521" s="13">
        <f>IF(ISNA(VLOOKUP(F1521,'2020功能科目'!A:B,2,FALSE)),"",VLOOKUP(F1521,'2020功能科目'!A:B,2,FALSE))</f>
        <v>2210201</v>
      </c>
      <c r="F1521" s="12" t="s">
        <v>390</v>
      </c>
      <c r="G1521" s="14">
        <v>1556921.64</v>
      </c>
      <c r="H1521" s="14">
        <v>1556921.64</v>
      </c>
    </row>
    <row r="1522" spans="1:8">
      <c r="A1522" s="11">
        <v>255164</v>
      </c>
      <c r="B1522" s="12" t="s">
        <v>288</v>
      </c>
      <c r="C1522" s="13" t="str">
        <f t="shared" si="46"/>
        <v>221</v>
      </c>
      <c r="D1522" s="13" t="str">
        <f t="shared" si="47"/>
        <v>22102</v>
      </c>
      <c r="E1522" s="13">
        <f>IF(ISNA(VLOOKUP(F1522,'2020功能科目'!A:B,2,FALSE)),"",VLOOKUP(F1522,'2020功能科目'!A:B,2,FALSE))</f>
        <v>2210202</v>
      </c>
      <c r="F1522" s="12" t="s">
        <v>391</v>
      </c>
      <c r="G1522" s="14">
        <v>75380</v>
      </c>
      <c r="H1522" s="14">
        <v>77400</v>
      </c>
    </row>
    <row r="1523" spans="1:8">
      <c r="A1523" s="11">
        <v>255164</v>
      </c>
      <c r="B1523" s="12" t="s">
        <v>288</v>
      </c>
      <c r="C1523" s="13" t="str">
        <f t="shared" si="46"/>
        <v>221</v>
      </c>
      <c r="D1523" s="13" t="str">
        <f t="shared" si="47"/>
        <v>22102</v>
      </c>
      <c r="E1523" s="13">
        <f>IF(ISNA(VLOOKUP(F1523,'2020功能科目'!A:B,2,FALSE)),"",VLOOKUP(F1523,'2020功能科目'!A:B,2,FALSE))</f>
        <v>2210203</v>
      </c>
      <c r="F1523" s="12" t="s">
        <v>392</v>
      </c>
      <c r="G1523" s="14">
        <v>1305230</v>
      </c>
      <c r="H1523" s="14">
        <v>1347456</v>
      </c>
    </row>
    <row r="1524" spans="1:8">
      <c r="A1524" s="11">
        <v>255165</v>
      </c>
      <c r="B1524" s="12" t="s">
        <v>289</v>
      </c>
      <c r="C1524" s="13" t="str">
        <f t="shared" si="46"/>
        <v>205</v>
      </c>
      <c r="D1524" s="13" t="str">
        <f t="shared" si="47"/>
        <v>20502</v>
      </c>
      <c r="E1524" s="13">
        <f>IF(ISNA(VLOOKUP(F1524,'2020功能科目'!A:B,2,FALSE)),"",VLOOKUP(F1524,'2020功能科目'!A:B,2,FALSE))</f>
        <v>2050201</v>
      </c>
      <c r="F1524" s="12" t="s">
        <v>377</v>
      </c>
      <c r="G1524" s="14">
        <v>25515661.649999999</v>
      </c>
      <c r="H1524" s="14">
        <v>23215364.530000001</v>
      </c>
    </row>
    <row r="1525" spans="1:8">
      <c r="A1525" s="11">
        <v>255165</v>
      </c>
      <c r="B1525" s="12" t="s">
        <v>289</v>
      </c>
      <c r="C1525" s="13" t="str">
        <f t="shared" si="46"/>
        <v>205</v>
      </c>
      <c r="D1525" s="13" t="str">
        <f t="shared" si="47"/>
        <v>20508</v>
      </c>
      <c r="E1525" s="13">
        <f>IF(ISNA(VLOOKUP(F1525,'2020功能科目'!A:B,2,FALSE)),"",VLOOKUP(F1525,'2020功能科目'!A:B,2,FALSE))</f>
        <v>2050803</v>
      </c>
      <c r="F1525" s="12" t="s">
        <v>381</v>
      </c>
      <c r="G1525" s="14">
        <v>28790</v>
      </c>
      <c r="H1525" s="14">
        <v>57600</v>
      </c>
    </row>
    <row r="1526" spans="1:8">
      <c r="A1526" s="11">
        <v>255165</v>
      </c>
      <c r="B1526" s="12" t="s">
        <v>289</v>
      </c>
      <c r="C1526" s="13" t="str">
        <f t="shared" si="46"/>
        <v>208</v>
      </c>
      <c r="D1526" s="13" t="str">
        <f t="shared" si="47"/>
        <v>20805</v>
      </c>
      <c r="E1526" s="13">
        <f>IF(ISNA(VLOOKUP(F1526,'2020功能科目'!A:B,2,FALSE)),"",VLOOKUP(F1526,'2020功能科目'!A:B,2,FALSE))</f>
        <v>2080502</v>
      </c>
      <c r="F1526" s="12" t="s">
        <v>384</v>
      </c>
      <c r="G1526" s="14">
        <v>286084</v>
      </c>
      <c r="H1526" s="14">
        <v>324334</v>
      </c>
    </row>
    <row r="1527" spans="1:8">
      <c r="A1527" s="11">
        <v>255165</v>
      </c>
      <c r="B1527" s="12" t="s">
        <v>289</v>
      </c>
      <c r="C1527" s="13" t="str">
        <f t="shared" si="46"/>
        <v>208</v>
      </c>
      <c r="D1527" s="13" t="str">
        <f t="shared" si="47"/>
        <v>20805</v>
      </c>
      <c r="E1527" s="13">
        <f>IF(ISNA(VLOOKUP(F1527,'2020功能科目'!A:B,2,FALSE)),"",VLOOKUP(F1527,'2020功能科目'!A:B,2,FALSE))</f>
        <v>2080505</v>
      </c>
      <c r="F1527" s="12" t="s">
        <v>385</v>
      </c>
      <c r="G1527" s="14">
        <v>1631239.04</v>
      </c>
      <c r="H1527" s="14">
        <v>1631239.04</v>
      </c>
    </row>
    <row r="1528" spans="1:8">
      <c r="A1528" s="11">
        <v>255165</v>
      </c>
      <c r="B1528" s="12" t="s">
        <v>289</v>
      </c>
      <c r="C1528" s="13" t="str">
        <f t="shared" si="46"/>
        <v>208</v>
      </c>
      <c r="D1528" s="13" t="str">
        <f t="shared" si="47"/>
        <v>20805</v>
      </c>
      <c r="E1528" s="13">
        <f>IF(ISNA(VLOOKUP(F1528,'2020功能科目'!A:B,2,FALSE)),"",VLOOKUP(F1528,'2020功能科目'!A:B,2,FALSE))</f>
        <v>2080506</v>
      </c>
      <c r="F1528" s="12" t="s">
        <v>386</v>
      </c>
      <c r="G1528" s="14">
        <v>915885.68</v>
      </c>
      <c r="H1528" s="14">
        <v>815619.52</v>
      </c>
    </row>
    <row r="1529" spans="1:8">
      <c r="A1529" s="11">
        <v>255165</v>
      </c>
      <c r="B1529" s="12" t="s">
        <v>289</v>
      </c>
      <c r="C1529" s="13" t="str">
        <f t="shared" si="46"/>
        <v>210</v>
      </c>
      <c r="D1529" s="13" t="str">
        <f t="shared" si="47"/>
        <v>21011</v>
      </c>
      <c r="E1529" s="13">
        <f>IF(ISNA(VLOOKUP(F1529,'2020功能科目'!A:B,2,FALSE)),"",VLOOKUP(F1529,'2020功能科目'!A:B,2,FALSE))</f>
        <v>2101102</v>
      </c>
      <c r="F1529" s="12" t="s">
        <v>388</v>
      </c>
      <c r="G1529" s="14">
        <v>1492629.62</v>
      </c>
      <c r="H1529" s="14">
        <v>1325381.72</v>
      </c>
    </row>
    <row r="1530" spans="1:8">
      <c r="A1530" s="11">
        <v>255165</v>
      </c>
      <c r="B1530" s="12" t="s">
        <v>289</v>
      </c>
      <c r="C1530" s="13" t="str">
        <f t="shared" si="46"/>
        <v>221</v>
      </c>
      <c r="D1530" s="13" t="str">
        <f t="shared" si="47"/>
        <v>22102</v>
      </c>
      <c r="E1530" s="13">
        <f>IF(ISNA(VLOOKUP(F1530,'2020功能科目'!A:B,2,FALSE)),"",VLOOKUP(F1530,'2020功能科目'!A:B,2,FALSE))</f>
        <v>2210201</v>
      </c>
      <c r="F1530" s="12" t="s">
        <v>390</v>
      </c>
      <c r="G1530" s="14">
        <v>1919851</v>
      </c>
      <c r="H1530" s="14">
        <v>1655429.28</v>
      </c>
    </row>
    <row r="1531" spans="1:8">
      <c r="A1531" s="11">
        <v>255165</v>
      </c>
      <c r="B1531" s="12" t="s">
        <v>289</v>
      </c>
      <c r="C1531" s="13" t="str">
        <f t="shared" si="46"/>
        <v>221</v>
      </c>
      <c r="D1531" s="13" t="str">
        <f t="shared" si="47"/>
        <v>22102</v>
      </c>
      <c r="E1531" s="13">
        <f>IF(ISNA(VLOOKUP(F1531,'2020功能科目'!A:B,2,FALSE)),"",VLOOKUP(F1531,'2020功能科目'!A:B,2,FALSE))</f>
        <v>2210202</v>
      </c>
      <c r="F1531" s="12" t="s">
        <v>391</v>
      </c>
      <c r="G1531" s="14">
        <v>85175</v>
      </c>
      <c r="H1531" s="14">
        <v>87300</v>
      </c>
    </row>
    <row r="1532" spans="1:8">
      <c r="A1532" s="11">
        <v>255165</v>
      </c>
      <c r="B1532" s="12" t="s">
        <v>289</v>
      </c>
      <c r="C1532" s="13" t="str">
        <f t="shared" si="46"/>
        <v>221</v>
      </c>
      <c r="D1532" s="13" t="str">
        <f t="shared" si="47"/>
        <v>22102</v>
      </c>
      <c r="E1532" s="13">
        <f>IF(ISNA(VLOOKUP(F1532,'2020功能科目'!A:B,2,FALSE)),"",VLOOKUP(F1532,'2020功能科目'!A:B,2,FALSE))</f>
        <v>2210203</v>
      </c>
      <c r="F1532" s="12" t="s">
        <v>392</v>
      </c>
      <c r="G1532" s="14">
        <v>1676851</v>
      </c>
      <c r="H1532" s="14">
        <v>1674060</v>
      </c>
    </row>
    <row r="1533" spans="1:8">
      <c r="A1533" s="11">
        <v>255166</v>
      </c>
      <c r="B1533" s="12" t="s">
        <v>290</v>
      </c>
      <c r="C1533" s="13" t="str">
        <f t="shared" si="46"/>
        <v>205</v>
      </c>
      <c r="D1533" s="13" t="str">
        <f t="shared" si="47"/>
        <v>20502</v>
      </c>
      <c r="E1533" s="13">
        <f>IF(ISNA(VLOOKUP(F1533,'2020功能科目'!A:B,2,FALSE)),"",VLOOKUP(F1533,'2020功能科目'!A:B,2,FALSE))</f>
        <v>2050201</v>
      </c>
      <c r="F1533" s="12" t="s">
        <v>377</v>
      </c>
      <c r="G1533" s="14">
        <v>12792635.51</v>
      </c>
      <c r="H1533" s="14">
        <v>9518411.0500000007</v>
      </c>
    </row>
    <row r="1534" spans="1:8">
      <c r="A1534" s="11">
        <v>255166</v>
      </c>
      <c r="B1534" s="12" t="s">
        <v>290</v>
      </c>
      <c r="C1534" s="13" t="str">
        <f t="shared" si="46"/>
        <v>205</v>
      </c>
      <c r="D1534" s="13" t="str">
        <f t="shared" si="47"/>
        <v>20508</v>
      </c>
      <c r="E1534" s="13">
        <f>IF(ISNA(VLOOKUP(F1534,'2020功能科目'!A:B,2,FALSE)),"",VLOOKUP(F1534,'2020功能科目'!A:B,2,FALSE))</f>
        <v>2050803</v>
      </c>
      <c r="F1534" s="12" t="s">
        <v>381</v>
      </c>
      <c r="G1534" s="14">
        <v>14400</v>
      </c>
      <c r="H1534" s="14">
        <v>28800</v>
      </c>
    </row>
    <row r="1535" spans="1:8">
      <c r="A1535" s="11">
        <v>255166</v>
      </c>
      <c r="B1535" s="12" t="s">
        <v>290</v>
      </c>
      <c r="C1535" s="13" t="str">
        <f t="shared" si="46"/>
        <v>205</v>
      </c>
      <c r="D1535" s="13" t="str">
        <f t="shared" si="47"/>
        <v>20509</v>
      </c>
      <c r="E1535" s="13">
        <f>IF(ISNA(VLOOKUP(F1535,'2020功能科目'!A:B,2,FALSE)),"",VLOOKUP(F1535,'2020功能科目'!A:B,2,FALSE))</f>
        <v>2050999</v>
      </c>
      <c r="F1535" s="12" t="s">
        <v>397</v>
      </c>
      <c r="G1535" s="14">
        <v>1935535</v>
      </c>
      <c r="H1535" s="14">
        <v>1935535</v>
      </c>
    </row>
    <row r="1536" spans="1:8">
      <c r="A1536" s="11">
        <v>255166</v>
      </c>
      <c r="B1536" s="12" t="s">
        <v>290</v>
      </c>
      <c r="C1536" s="13" t="str">
        <f t="shared" si="46"/>
        <v>208</v>
      </c>
      <c r="D1536" s="13" t="str">
        <f t="shared" si="47"/>
        <v>20805</v>
      </c>
      <c r="E1536" s="13">
        <f>IF(ISNA(VLOOKUP(F1536,'2020功能科目'!A:B,2,FALSE)),"",VLOOKUP(F1536,'2020功能科目'!A:B,2,FALSE))</f>
        <v>2080502</v>
      </c>
      <c r="F1536" s="12" t="s">
        <v>384</v>
      </c>
      <c r="G1536" s="14">
        <v>550364</v>
      </c>
      <c r="H1536" s="14">
        <v>551552</v>
      </c>
    </row>
    <row r="1537" spans="1:8">
      <c r="A1537" s="11">
        <v>255166</v>
      </c>
      <c r="B1537" s="12" t="s">
        <v>290</v>
      </c>
      <c r="C1537" s="13" t="str">
        <f t="shared" si="46"/>
        <v>208</v>
      </c>
      <c r="D1537" s="13" t="str">
        <f t="shared" si="47"/>
        <v>20805</v>
      </c>
      <c r="E1537" s="13">
        <f>IF(ISNA(VLOOKUP(F1537,'2020功能科目'!A:B,2,FALSE)),"",VLOOKUP(F1537,'2020功能科目'!A:B,2,FALSE))</f>
        <v>2080505</v>
      </c>
      <c r="F1537" s="12" t="s">
        <v>385</v>
      </c>
      <c r="G1537" s="14">
        <v>797376.8</v>
      </c>
      <c r="H1537" s="14">
        <v>838444.58</v>
      </c>
    </row>
    <row r="1538" spans="1:8">
      <c r="A1538" s="11">
        <v>255166</v>
      </c>
      <c r="B1538" s="12" t="s">
        <v>290</v>
      </c>
      <c r="C1538" s="13" t="str">
        <f t="shared" si="46"/>
        <v>208</v>
      </c>
      <c r="D1538" s="13" t="str">
        <f t="shared" si="47"/>
        <v>20805</v>
      </c>
      <c r="E1538" s="13">
        <f>IF(ISNA(VLOOKUP(F1538,'2020功能科目'!A:B,2,FALSE)),"",VLOOKUP(F1538,'2020功能科目'!A:B,2,FALSE))</f>
        <v>2080506</v>
      </c>
      <c r="F1538" s="12" t="s">
        <v>386</v>
      </c>
      <c r="G1538" s="14">
        <v>398688.4</v>
      </c>
      <c r="H1538" s="14">
        <v>419222.29</v>
      </c>
    </row>
    <row r="1539" spans="1:8">
      <c r="A1539" s="11">
        <v>255166</v>
      </c>
      <c r="B1539" s="12" t="s">
        <v>290</v>
      </c>
      <c r="C1539" s="13" t="str">
        <f t="shared" ref="C1539:C1602" si="48">LEFT(D1539,3)</f>
        <v>210</v>
      </c>
      <c r="D1539" s="13" t="str">
        <f t="shared" ref="D1539:D1602" si="49">LEFT(E1539,5)</f>
        <v>21011</v>
      </c>
      <c r="E1539" s="13">
        <f>IF(ISNA(VLOOKUP(F1539,'2020功能科目'!A:B,2,FALSE)),"",VLOOKUP(F1539,'2020功能科目'!A:B,2,FALSE))</f>
        <v>2101102</v>
      </c>
      <c r="F1539" s="12" t="s">
        <v>388</v>
      </c>
      <c r="G1539" s="14">
        <v>731777.33</v>
      </c>
      <c r="H1539" s="14">
        <v>681236.22</v>
      </c>
    </row>
    <row r="1540" spans="1:8">
      <c r="A1540" s="11">
        <v>255166</v>
      </c>
      <c r="B1540" s="12" t="s">
        <v>290</v>
      </c>
      <c r="C1540" s="13" t="str">
        <f t="shared" si="48"/>
        <v>221</v>
      </c>
      <c r="D1540" s="13" t="str">
        <f t="shared" si="49"/>
        <v>22102</v>
      </c>
      <c r="E1540" s="13">
        <f>IF(ISNA(VLOOKUP(F1540,'2020功能科目'!A:B,2,FALSE)),"",VLOOKUP(F1540,'2020功能科目'!A:B,2,FALSE))</f>
        <v>2210201</v>
      </c>
      <c r="F1540" s="12" t="s">
        <v>390</v>
      </c>
      <c r="G1540" s="14">
        <v>882316</v>
      </c>
      <c r="H1540" s="14">
        <v>844833.44</v>
      </c>
    </row>
    <row r="1541" spans="1:8">
      <c r="A1541" s="11">
        <v>255166</v>
      </c>
      <c r="B1541" s="12" t="s">
        <v>290</v>
      </c>
      <c r="C1541" s="13" t="str">
        <f t="shared" si="48"/>
        <v>221</v>
      </c>
      <c r="D1541" s="13" t="str">
        <f t="shared" si="49"/>
        <v>22102</v>
      </c>
      <c r="E1541" s="13">
        <f>IF(ISNA(VLOOKUP(F1541,'2020功能科目'!A:B,2,FALSE)),"",VLOOKUP(F1541,'2020功能科目'!A:B,2,FALSE))</f>
        <v>2210202</v>
      </c>
      <c r="F1541" s="12" t="s">
        <v>391</v>
      </c>
      <c r="G1541" s="14">
        <v>81960</v>
      </c>
      <c r="H1541" s="14">
        <v>81960</v>
      </c>
    </row>
    <row r="1542" spans="1:8">
      <c r="A1542" s="11">
        <v>255166</v>
      </c>
      <c r="B1542" s="12" t="s">
        <v>290</v>
      </c>
      <c r="C1542" s="13" t="str">
        <f t="shared" si="48"/>
        <v>221</v>
      </c>
      <c r="D1542" s="13" t="str">
        <f t="shared" si="49"/>
        <v>22102</v>
      </c>
      <c r="E1542" s="13">
        <f>IF(ISNA(VLOOKUP(F1542,'2020功能科目'!A:B,2,FALSE)),"",VLOOKUP(F1542,'2020功能科目'!A:B,2,FALSE))</f>
        <v>2210203</v>
      </c>
      <c r="F1542" s="12" t="s">
        <v>392</v>
      </c>
      <c r="G1542" s="14">
        <v>893637</v>
      </c>
      <c r="H1542" s="14">
        <v>887172</v>
      </c>
    </row>
    <row r="1543" spans="1:8">
      <c r="A1543" s="11">
        <v>255167</v>
      </c>
      <c r="B1543" s="12" t="s">
        <v>291</v>
      </c>
      <c r="C1543" s="13" t="str">
        <f t="shared" si="48"/>
        <v>205</v>
      </c>
      <c r="D1543" s="13" t="str">
        <f t="shared" si="49"/>
        <v>20502</v>
      </c>
      <c r="E1543" s="13">
        <f>IF(ISNA(VLOOKUP(F1543,'2020功能科目'!A:B,2,FALSE)),"",VLOOKUP(F1543,'2020功能科目'!A:B,2,FALSE))</f>
        <v>2050201</v>
      </c>
      <c r="F1543" s="12" t="s">
        <v>377</v>
      </c>
      <c r="G1543" s="14">
        <v>32960298.949999999</v>
      </c>
      <c r="H1543" s="14">
        <v>16486174.220000001</v>
      </c>
    </row>
    <row r="1544" spans="1:8">
      <c r="A1544" s="11">
        <v>255167</v>
      </c>
      <c r="B1544" s="12" t="s">
        <v>291</v>
      </c>
      <c r="C1544" s="13" t="str">
        <f t="shared" si="48"/>
        <v>205</v>
      </c>
      <c r="D1544" s="13" t="str">
        <f t="shared" si="49"/>
        <v>20508</v>
      </c>
      <c r="E1544" s="13">
        <f>IF(ISNA(VLOOKUP(F1544,'2020功能科目'!A:B,2,FALSE)),"",VLOOKUP(F1544,'2020功能科目'!A:B,2,FALSE))</f>
        <v>2050803</v>
      </c>
      <c r="F1544" s="12" t="s">
        <v>381</v>
      </c>
      <c r="G1544" s="14">
        <v>24400</v>
      </c>
      <c r="H1544" s="14">
        <v>48800</v>
      </c>
    </row>
    <row r="1545" spans="1:8">
      <c r="A1545" s="11">
        <v>255167</v>
      </c>
      <c r="B1545" s="12" t="s">
        <v>291</v>
      </c>
      <c r="C1545" s="13" t="str">
        <f t="shared" si="48"/>
        <v>205</v>
      </c>
      <c r="D1545" s="13" t="str">
        <f t="shared" si="49"/>
        <v>20509</v>
      </c>
      <c r="E1545" s="13">
        <f>IF(ISNA(VLOOKUP(F1545,'2020功能科目'!A:B,2,FALSE)),"",VLOOKUP(F1545,'2020功能科目'!A:B,2,FALSE))</f>
        <v>2050999</v>
      </c>
      <c r="F1545" s="12" t="s">
        <v>397</v>
      </c>
      <c r="G1545" s="14">
        <v>2837177.51</v>
      </c>
      <c r="H1545" s="14">
        <v>2848600</v>
      </c>
    </row>
    <row r="1546" spans="1:8">
      <c r="A1546" s="11">
        <v>255167</v>
      </c>
      <c r="B1546" s="12" t="s">
        <v>291</v>
      </c>
      <c r="C1546" s="13" t="str">
        <f t="shared" si="48"/>
        <v>208</v>
      </c>
      <c r="D1546" s="13" t="str">
        <f t="shared" si="49"/>
        <v>20805</v>
      </c>
      <c r="E1546" s="13">
        <f>IF(ISNA(VLOOKUP(F1546,'2020功能科目'!A:B,2,FALSE)),"",VLOOKUP(F1546,'2020功能科目'!A:B,2,FALSE))</f>
        <v>2080502</v>
      </c>
      <c r="F1546" s="12" t="s">
        <v>384</v>
      </c>
      <c r="G1546" s="14">
        <v>590863</v>
      </c>
      <c r="H1546" s="14">
        <v>551474</v>
      </c>
    </row>
    <row r="1547" spans="1:8">
      <c r="A1547" s="11">
        <v>255167</v>
      </c>
      <c r="B1547" s="12" t="s">
        <v>291</v>
      </c>
      <c r="C1547" s="13" t="str">
        <f t="shared" si="48"/>
        <v>208</v>
      </c>
      <c r="D1547" s="13" t="str">
        <f t="shared" si="49"/>
        <v>20805</v>
      </c>
      <c r="E1547" s="13">
        <f>IF(ISNA(VLOOKUP(F1547,'2020功能科目'!A:B,2,FALSE)),"",VLOOKUP(F1547,'2020功能科目'!A:B,2,FALSE))</f>
        <v>2080505</v>
      </c>
      <c r="F1547" s="12" t="s">
        <v>385</v>
      </c>
      <c r="G1547" s="14">
        <v>1359569.9199999999</v>
      </c>
      <c r="H1547" s="14">
        <v>1213074.8799999999</v>
      </c>
    </row>
    <row r="1548" spans="1:8">
      <c r="A1548" s="11">
        <v>255167</v>
      </c>
      <c r="B1548" s="12" t="s">
        <v>291</v>
      </c>
      <c r="C1548" s="13" t="str">
        <f t="shared" si="48"/>
        <v>208</v>
      </c>
      <c r="D1548" s="13" t="str">
        <f t="shared" si="49"/>
        <v>20805</v>
      </c>
      <c r="E1548" s="13">
        <f>IF(ISNA(VLOOKUP(F1548,'2020功能科目'!A:B,2,FALSE)),"",VLOOKUP(F1548,'2020功能科目'!A:B,2,FALSE))</f>
        <v>2080506</v>
      </c>
      <c r="F1548" s="12" t="s">
        <v>386</v>
      </c>
      <c r="G1548" s="14">
        <v>679784.95999999996</v>
      </c>
      <c r="H1548" s="14">
        <v>606537.43999999994</v>
      </c>
    </row>
    <row r="1549" spans="1:8">
      <c r="A1549" s="11">
        <v>255167</v>
      </c>
      <c r="B1549" s="12" t="s">
        <v>291</v>
      </c>
      <c r="C1549" s="13" t="str">
        <f t="shared" si="48"/>
        <v>210</v>
      </c>
      <c r="D1549" s="13" t="str">
        <f t="shared" si="49"/>
        <v>21011</v>
      </c>
      <c r="E1549" s="13">
        <f>IF(ISNA(VLOOKUP(F1549,'2020功能科目'!A:B,2,FALSE)),"",VLOOKUP(F1549,'2020功能科目'!A:B,2,FALSE))</f>
        <v>2101102</v>
      </c>
      <c r="F1549" s="12" t="s">
        <v>388</v>
      </c>
      <c r="G1549" s="14">
        <v>1190135.69</v>
      </c>
      <c r="H1549" s="14">
        <v>985623.34</v>
      </c>
    </row>
    <row r="1550" spans="1:8">
      <c r="A1550" s="11">
        <v>255167</v>
      </c>
      <c r="B1550" s="12" t="s">
        <v>291</v>
      </c>
      <c r="C1550" s="13" t="str">
        <f t="shared" si="48"/>
        <v>210</v>
      </c>
      <c r="D1550" s="13" t="str">
        <f t="shared" si="49"/>
        <v>21011</v>
      </c>
      <c r="E1550" s="13">
        <f>IF(ISNA(VLOOKUP(F1550,'2020功能科目'!A:B,2,FALSE)),"",VLOOKUP(F1550,'2020功能科目'!A:B,2,FALSE))</f>
        <v>2101199</v>
      </c>
      <c r="F1550" s="12" t="s">
        <v>389</v>
      </c>
      <c r="G1550" s="14">
        <v>90000</v>
      </c>
      <c r="H1550" s="14">
        <v>90000</v>
      </c>
    </row>
    <row r="1551" spans="1:8">
      <c r="A1551" s="11">
        <v>255167</v>
      </c>
      <c r="B1551" s="12" t="s">
        <v>291</v>
      </c>
      <c r="C1551" s="13" t="str">
        <f t="shared" si="48"/>
        <v>221</v>
      </c>
      <c r="D1551" s="13" t="str">
        <f t="shared" si="49"/>
        <v>22102</v>
      </c>
      <c r="E1551" s="13">
        <f>IF(ISNA(VLOOKUP(F1551,'2020功能科目'!A:B,2,FALSE)),"",VLOOKUP(F1551,'2020功能科目'!A:B,2,FALSE))</f>
        <v>2210201</v>
      </c>
      <c r="F1551" s="12" t="s">
        <v>390</v>
      </c>
      <c r="G1551" s="14">
        <v>1453814</v>
      </c>
      <c r="H1551" s="14">
        <v>1275806.1599999999</v>
      </c>
    </row>
    <row r="1552" spans="1:8">
      <c r="A1552" s="11">
        <v>255167</v>
      </c>
      <c r="B1552" s="12" t="s">
        <v>291</v>
      </c>
      <c r="C1552" s="13" t="str">
        <f t="shared" si="48"/>
        <v>221</v>
      </c>
      <c r="D1552" s="13" t="str">
        <f t="shared" si="49"/>
        <v>22102</v>
      </c>
      <c r="E1552" s="13">
        <f>IF(ISNA(VLOOKUP(F1552,'2020功能科目'!A:B,2,FALSE)),"",VLOOKUP(F1552,'2020功能科目'!A:B,2,FALSE))</f>
        <v>2210202</v>
      </c>
      <c r="F1552" s="12" t="s">
        <v>391</v>
      </c>
      <c r="G1552" s="14">
        <v>88560</v>
      </c>
      <c r="H1552" s="14">
        <v>88440</v>
      </c>
    </row>
    <row r="1553" spans="1:8">
      <c r="A1553" s="11">
        <v>255167</v>
      </c>
      <c r="B1553" s="12" t="s">
        <v>291</v>
      </c>
      <c r="C1553" s="13" t="str">
        <f t="shared" si="48"/>
        <v>221</v>
      </c>
      <c r="D1553" s="13" t="str">
        <f t="shared" si="49"/>
        <v>22102</v>
      </c>
      <c r="E1553" s="13">
        <f>IF(ISNA(VLOOKUP(F1553,'2020功能科目'!A:B,2,FALSE)),"",VLOOKUP(F1553,'2020功能科目'!A:B,2,FALSE))</f>
        <v>2210203</v>
      </c>
      <c r="F1553" s="12" t="s">
        <v>392</v>
      </c>
      <c r="G1553" s="14">
        <v>1159728</v>
      </c>
      <c r="H1553" s="14">
        <v>1124388</v>
      </c>
    </row>
    <row r="1554" spans="1:8">
      <c r="A1554" s="11">
        <v>255168</v>
      </c>
      <c r="B1554" s="12" t="s">
        <v>292</v>
      </c>
      <c r="C1554" s="13" t="str">
        <f t="shared" si="48"/>
        <v>205</v>
      </c>
      <c r="D1554" s="13" t="str">
        <f t="shared" si="49"/>
        <v>20502</v>
      </c>
      <c r="E1554" s="13">
        <f>IF(ISNA(VLOOKUP(F1554,'2020功能科目'!A:B,2,FALSE)),"",VLOOKUP(F1554,'2020功能科目'!A:B,2,FALSE))</f>
        <v>2050201</v>
      </c>
      <c r="F1554" s="12" t="s">
        <v>377</v>
      </c>
      <c r="G1554" s="14">
        <v>9157865.9100000001</v>
      </c>
      <c r="H1554" s="14">
        <v>8305800.0300000003</v>
      </c>
    </row>
    <row r="1555" spans="1:8">
      <c r="A1555" s="11">
        <v>255168</v>
      </c>
      <c r="B1555" s="12" t="s">
        <v>292</v>
      </c>
      <c r="C1555" s="13" t="str">
        <f t="shared" si="48"/>
        <v>205</v>
      </c>
      <c r="D1555" s="13" t="str">
        <f t="shared" si="49"/>
        <v>20508</v>
      </c>
      <c r="E1555" s="13">
        <f>IF(ISNA(VLOOKUP(F1555,'2020功能科目'!A:B,2,FALSE)),"",VLOOKUP(F1555,'2020功能科目'!A:B,2,FALSE))</f>
        <v>2050803</v>
      </c>
      <c r="F1555" s="12" t="s">
        <v>381</v>
      </c>
      <c r="G1555" s="14">
        <v>0</v>
      </c>
      <c r="H1555" s="14">
        <v>27200</v>
      </c>
    </row>
    <row r="1556" spans="1:8">
      <c r="A1556" s="11">
        <v>255168</v>
      </c>
      <c r="B1556" s="12" t="s">
        <v>292</v>
      </c>
      <c r="C1556" s="13" t="str">
        <f t="shared" si="48"/>
        <v>205</v>
      </c>
      <c r="D1556" s="13" t="str">
        <f t="shared" si="49"/>
        <v>20509</v>
      </c>
      <c r="E1556" s="13">
        <f>IF(ISNA(VLOOKUP(F1556,'2020功能科目'!A:B,2,FALSE)),"",VLOOKUP(F1556,'2020功能科目'!A:B,2,FALSE))</f>
        <v>2050999</v>
      </c>
      <c r="F1556" s="12" t="s">
        <v>397</v>
      </c>
      <c r="G1556" s="14">
        <v>245428.19</v>
      </c>
      <c r="H1556" s="14">
        <v>248000</v>
      </c>
    </row>
    <row r="1557" spans="1:8">
      <c r="A1557" s="11">
        <v>255168</v>
      </c>
      <c r="B1557" s="12" t="s">
        <v>292</v>
      </c>
      <c r="C1557" s="13" t="str">
        <f t="shared" si="48"/>
        <v>208</v>
      </c>
      <c r="D1557" s="13" t="str">
        <f t="shared" si="49"/>
        <v>20805</v>
      </c>
      <c r="E1557" s="13">
        <f>IF(ISNA(VLOOKUP(F1557,'2020功能科目'!A:B,2,FALSE)),"",VLOOKUP(F1557,'2020功能科目'!A:B,2,FALSE))</f>
        <v>2080502</v>
      </c>
      <c r="F1557" s="12" t="s">
        <v>384</v>
      </c>
      <c r="G1557" s="14">
        <v>298176</v>
      </c>
      <c r="H1557" s="14">
        <v>288796</v>
      </c>
    </row>
    <row r="1558" spans="1:8">
      <c r="A1558" s="11">
        <v>255168</v>
      </c>
      <c r="B1558" s="12" t="s">
        <v>292</v>
      </c>
      <c r="C1558" s="13" t="str">
        <f t="shared" si="48"/>
        <v>208</v>
      </c>
      <c r="D1558" s="13" t="str">
        <f t="shared" si="49"/>
        <v>20805</v>
      </c>
      <c r="E1558" s="13">
        <f>IF(ISNA(VLOOKUP(F1558,'2020功能科目'!A:B,2,FALSE)),"",VLOOKUP(F1558,'2020功能科目'!A:B,2,FALSE))</f>
        <v>2080505</v>
      </c>
      <c r="F1558" s="12" t="s">
        <v>385</v>
      </c>
      <c r="G1558" s="14">
        <v>703541.92</v>
      </c>
      <c r="H1558" s="14">
        <v>703541.92</v>
      </c>
    </row>
    <row r="1559" spans="1:8">
      <c r="A1559" s="11">
        <v>255168</v>
      </c>
      <c r="B1559" s="12" t="s">
        <v>292</v>
      </c>
      <c r="C1559" s="13" t="str">
        <f t="shared" si="48"/>
        <v>208</v>
      </c>
      <c r="D1559" s="13" t="str">
        <f t="shared" si="49"/>
        <v>20805</v>
      </c>
      <c r="E1559" s="13">
        <f>IF(ISNA(VLOOKUP(F1559,'2020功能科目'!A:B,2,FALSE)),"",VLOOKUP(F1559,'2020功能科目'!A:B,2,FALSE))</f>
        <v>2080506</v>
      </c>
      <c r="F1559" s="12" t="s">
        <v>386</v>
      </c>
      <c r="G1559" s="14">
        <v>351770.96</v>
      </c>
      <c r="H1559" s="14">
        <v>351770.96</v>
      </c>
    </row>
    <row r="1560" spans="1:8">
      <c r="A1560" s="11">
        <v>255168</v>
      </c>
      <c r="B1560" s="12" t="s">
        <v>292</v>
      </c>
      <c r="C1560" s="13" t="str">
        <f t="shared" si="48"/>
        <v>210</v>
      </c>
      <c r="D1560" s="13" t="str">
        <f t="shared" si="49"/>
        <v>21011</v>
      </c>
      <c r="E1560" s="13">
        <f>IF(ISNA(VLOOKUP(F1560,'2020功能科目'!A:B,2,FALSE)),"",VLOOKUP(F1560,'2020功能科目'!A:B,2,FALSE))</f>
        <v>2101102</v>
      </c>
      <c r="F1560" s="12" t="s">
        <v>388</v>
      </c>
      <c r="G1560" s="14">
        <v>571627.81000000006</v>
      </c>
      <c r="H1560" s="14">
        <v>571627.81000000006</v>
      </c>
    </row>
    <row r="1561" spans="1:8">
      <c r="A1561" s="11">
        <v>255168</v>
      </c>
      <c r="B1561" s="12" t="s">
        <v>292</v>
      </c>
      <c r="C1561" s="13" t="str">
        <f t="shared" si="48"/>
        <v>221</v>
      </c>
      <c r="D1561" s="13" t="str">
        <f t="shared" si="49"/>
        <v>22102</v>
      </c>
      <c r="E1561" s="13">
        <f>IF(ISNA(VLOOKUP(F1561,'2020功能科目'!A:B,2,FALSE)),"",VLOOKUP(F1561,'2020功能科目'!A:B,2,FALSE))</f>
        <v>2210201</v>
      </c>
      <c r="F1561" s="12" t="s">
        <v>390</v>
      </c>
      <c r="G1561" s="14">
        <v>735989</v>
      </c>
      <c r="H1561" s="14">
        <v>731656.44</v>
      </c>
    </row>
    <row r="1562" spans="1:8">
      <c r="A1562" s="11">
        <v>255168</v>
      </c>
      <c r="B1562" s="12" t="s">
        <v>292</v>
      </c>
      <c r="C1562" s="13" t="str">
        <f t="shared" si="48"/>
        <v>221</v>
      </c>
      <c r="D1562" s="13" t="str">
        <f t="shared" si="49"/>
        <v>22102</v>
      </c>
      <c r="E1562" s="13">
        <f>IF(ISNA(VLOOKUP(F1562,'2020功能科目'!A:B,2,FALSE)),"",VLOOKUP(F1562,'2020功能科目'!A:B,2,FALSE))</f>
        <v>2210202</v>
      </c>
      <c r="F1562" s="12" t="s">
        <v>391</v>
      </c>
      <c r="G1562" s="14">
        <v>57420</v>
      </c>
      <c r="H1562" s="14">
        <v>56760</v>
      </c>
    </row>
    <row r="1563" spans="1:8">
      <c r="A1563" s="11">
        <v>255168</v>
      </c>
      <c r="B1563" s="12" t="s">
        <v>292</v>
      </c>
      <c r="C1563" s="13" t="str">
        <f t="shared" si="48"/>
        <v>221</v>
      </c>
      <c r="D1563" s="13" t="str">
        <f t="shared" si="49"/>
        <v>22102</v>
      </c>
      <c r="E1563" s="13">
        <f>IF(ISNA(VLOOKUP(F1563,'2020功能科目'!A:B,2,FALSE)),"",VLOOKUP(F1563,'2020功能科目'!A:B,2,FALSE))</f>
        <v>2210203</v>
      </c>
      <c r="F1563" s="12" t="s">
        <v>392</v>
      </c>
      <c r="G1563" s="14">
        <v>892354</v>
      </c>
      <c r="H1563" s="14">
        <v>904476</v>
      </c>
    </row>
    <row r="1564" spans="1:8">
      <c r="A1564" s="11">
        <v>255169</v>
      </c>
      <c r="B1564" s="12" t="s">
        <v>293</v>
      </c>
      <c r="C1564" s="13" t="str">
        <f t="shared" si="48"/>
        <v>205</v>
      </c>
      <c r="D1564" s="13" t="str">
        <f t="shared" si="49"/>
        <v>20502</v>
      </c>
      <c r="E1564" s="13">
        <f>IF(ISNA(VLOOKUP(F1564,'2020功能科目'!A:B,2,FALSE)),"",VLOOKUP(F1564,'2020功能科目'!A:B,2,FALSE))</f>
        <v>2050201</v>
      </c>
      <c r="F1564" s="12" t="s">
        <v>377</v>
      </c>
      <c r="G1564" s="14">
        <v>9619186.4800000004</v>
      </c>
      <c r="H1564" s="14">
        <v>8401219.2599999998</v>
      </c>
    </row>
    <row r="1565" spans="1:8">
      <c r="A1565" s="11">
        <v>255169</v>
      </c>
      <c r="B1565" s="12" t="s">
        <v>293</v>
      </c>
      <c r="C1565" s="13" t="str">
        <f t="shared" si="48"/>
        <v>205</v>
      </c>
      <c r="D1565" s="13" t="str">
        <f t="shared" si="49"/>
        <v>20508</v>
      </c>
      <c r="E1565" s="13">
        <f>IF(ISNA(VLOOKUP(F1565,'2020功能科目'!A:B,2,FALSE)),"",VLOOKUP(F1565,'2020功能科目'!A:B,2,FALSE))</f>
        <v>2050803</v>
      </c>
      <c r="F1565" s="12" t="s">
        <v>381</v>
      </c>
      <c r="G1565" s="14">
        <v>1607.5</v>
      </c>
      <c r="H1565" s="14">
        <v>27200</v>
      </c>
    </row>
    <row r="1566" spans="1:8">
      <c r="A1566" s="11">
        <v>255169</v>
      </c>
      <c r="B1566" s="12" t="s">
        <v>293</v>
      </c>
      <c r="C1566" s="13" t="str">
        <f t="shared" si="48"/>
        <v>205</v>
      </c>
      <c r="D1566" s="13" t="str">
        <f t="shared" si="49"/>
        <v>20509</v>
      </c>
      <c r="E1566" s="13">
        <f>IF(ISNA(VLOOKUP(F1566,'2020功能科目'!A:B,2,FALSE)),"",VLOOKUP(F1566,'2020功能科目'!A:B,2,FALSE))</f>
        <v>2050999</v>
      </c>
      <c r="F1566" s="12" t="s">
        <v>397</v>
      </c>
      <c r="G1566" s="14">
        <v>486650</v>
      </c>
      <c r="H1566" s="14">
        <v>524410</v>
      </c>
    </row>
    <row r="1567" spans="1:8">
      <c r="A1567" s="11">
        <v>255169</v>
      </c>
      <c r="B1567" s="12" t="s">
        <v>293</v>
      </c>
      <c r="C1567" s="13" t="str">
        <f t="shared" si="48"/>
        <v>208</v>
      </c>
      <c r="D1567" s="13" t="str">
        <f t="shared" si="49"/>
        <v>20805</v>
      </c>
      <c r="E1567" s="13">
        <f>IF(ISNA(VLOOKUP(F1567,'2020功能科目'!A:B,2,FALSE)),"",VLOOKUP(F1567,'2020功能科目'!A:B,2,FALSE))</f>
        <v>2080502</v>
      </c>
      <c r="F1567" s="12" t="s">
        <v>384</v>
      </c>
      <c r="G1567" s="14">
        <v>269192</v>
      </c>
      <c r="H1567" s="14">
        <v>269192</v>
      </c>
    </row>
    <row r="1568" spans="1:8">
      <c r="A1568" s="11">
        <v>255169</v>
      </c>
      <c r="B1568" s="12" t="s">
        <v>293</v>
      </c>
      <c r="C1568" s="13" t="str">
        <f t="shared" si="48"/>
        <v>208</v>
      </c>
      <c r="D1568" s="13" t="str">
        <f t="shared" si="49"/>
        <v>20805</v>
      </c>
      <c r="E1568" s="13">
        <f>IF(ISNA(VLOOKUP(F1568,'2020功能科目'!A:B,2,FALSE)),"",VLOOKUP(F1568,'2020功能科目'!A:B,2,FALSE))</f>
        <v>2080505</v>
      </c>
      <c r="F1568" s="12" t="s">
        <v>385</v>
      </c>
      <c r="G1568" s="14">
        <v>646501.32999999996</v>
      </c>
      <c r="H1568" s="14">
        <v>770478.4</v>
      </c>
    </row>
    <row r="1569" spans="1:8">
      <c r="A1569" s="11">
        <v>255169</v>
      </c>
      <c r="B1569" s="12" t="s">
        <v>293</v>
      </c>
      <c r="C1569" s="13" t="str">
        <f t="shared" si="48"/>
        <v>208</v>
      </c>
      <c r="D1569" s="13" t="str">
        <f t="shared" si="49"/>
        <v>20805</v>
      </c>
      <c r="E1569" s="13">
        <f>IF(ISNA(VLOOKUP(F1569,'2020功能科目'!A:B,2,FALSE)),"",VLOOKUP(F1569,'2020功能科目'!A:B,2,FALSE))</f>
        <v>2080506</v>
      </c>
      <c r="F1569" s="12" t="s">
        <v>386</v>
      </c>
      <c r="G1569" s="14">
        <v>323250.69</v>
      </c>
      <c r="H1569" s="14">
        <v>385239.2</v>
      </c>
    </row>
    <row r="1570" spans="1:8">
      <c r="A1570" s="11">
        <v>255169</v>
      </c>
      <c r="B1570" s="12" t="s">
        <v>293</v>
      </c>
      <c r="C1570" s="13" t="str">
        <f t="shared" si="48"/>
        <v>210</v>
      </c>
      <c r="D1570" s="13" t="str">
        <f t="shared" si="49"/>
        <v>21011</v>
      </c>
      <c r="E1570" s="13">
        <f>IF(ISNA(VLOOKUP(F1570,'2020功能科目'!A:B,2,FALSE)),"",VLOOKUP(F1570,'2020功能科目'!A:B,2,FALSE))</f>
        <v>2101102</v>
      </c>
      <c r="F1570" s="12" t="s">
        <v>388</v>
      </c>
      <c r="G1570" s="14">
        <v>638356.4</v>
      </c>
      <c r="H1570" s="14">
        <v>626013.69999999995</v>
      </c>
    </row>
    <row r="1571" spans="1:8">
      <c r="A1571" s="11">
        <v>255169</v>
      </c>
      <c r="B1571" s="12" t="s">
        <v>293</v>
      </c>
      <c r="C1571" s="13" t="str">
        <f t="shared" si="48"/>
        <v>221</v>
      </c>
      <c r="D1571" s="13" t="str">
        <f t="shared" si="49"/>
        <v>22102</v>
      </c>
      <c r="E1571" s="13">
        <f>IF(ISNA(VLOOKUP(F1571,'2020功能科目'!A:B,2,FALSE)),"",VLOOKUP(F1571,'2020功能科目'!A:B,2,FALSE))</f>
        <v>2210201</v>
      </c>
      <c r="F1571" s="12" t="s">
        <v>390</v>
      </c>
      <c r="G1571" s="14">
        <v>775116</v>
      </c>
      <c r="H1571" s="14">
        <v>781858.8</v>
      </c>
    </row>
    <row r="1572" spans="1:8">
      <c r="A1572" s="11">
        <v>255169</v>
      </c>
      <c r="B1572" s="12" t="s">
        <v>293</v>
      </c>
      <c r="C1572" s="13" t="str">
        <f t="shared" si="48"/>
        <v>221</v>
      </c>
      <c r="D1572" s="13" t="str">
        <f t="shared" si="49"/>
        <v>22102</v>
      </c>
      <c r="E1572" s="13">
        <f>IF(ISNA(VLOOKUP(F1572,'2020功能科目'!A:B,2,FALSE)),"",VLOOKUP(F1572,'2020功能科目'!A:B,2,FALSE))</f>
        <v>2210202</v>
      </c>
      <c r="F1572" s="12" t="s">
        <v>391</v>
      </c>
      <c r="G1572" s="14">
        <v>53640</v>
      </c>
      <c r="H1572" s="14">
        <v>53640</v>
      </c>
    </row>
    <row r="1573" spans="1:8">
      <c r="A1573" s="11">
        <v>255169</v>
      </c>
      <c r="B1573" s="12" t="s">
        <v>293</v>
      </c>
      <c r="C1573" s="13" t="str">
        <f t="shared" si="48"/>
        <v>221</v>
      </c>
      <c r="D1573" s="13" t="str">
        <f t="shared" si="49"/>
        <v>22102</v>
      </c>
      <c r="E1573" s="13">
        <f>IF(ISNA(VLOOKUP(F1573,'2020功能科目'!A:B,2,FALSE)),"",VLOOKUP(F1573,'2020功能科目'!A:B,2,FALSE))</f>
        <v>2210203</v>
      </c>
      <c r="F1573" s="12" t="s">
        <v>392</v>
      </c>
      <c r="G1573" s="14">
        <v>998147</v>
      </c>
      <c r="H1573" s="14">
        <v>881220</v>
      </c>
    </row>
    <row r="1574" spans="1:8">
      <c r="A1574" s="11">
        <v>255170</v>
      </c>
      <c r="B1574" s="12" t="s">
        <v>294</v>
      </c>
      <c r="C1574" s="13" t="str">
        <f t="shared" si="48"/>
        <v>205</v>
      </c>
      <c r="D1574" s="13" t="str">
        <f t="shared" si="49"/>
        <v>20502</v>
      </c>
      <c r="E1574" s="13">
        <f>IF(ISNA(VLOOKUP(F1574,'2020功能科目'!A:B,2,FALSE)),"",VLOOKUP(F1574,'2020功能科目'!A:B,2,FALSE))</f>
        <v>2050201</v>
      </c>
      <c r="F1574" s="12" t="s">
        <v>377</v>
      </c>
      <c r="G1574" s="14">
        <v>8456306.5999999996</v>
      </c>
      <c r="H1574" s="14">
        <v>7525619.2300000004</v>
      </c>
    </row>
    <row r="1575" spans="1:8">
      <c r="A1575" s="11">
        <v>255170</v>
      </c>
      <c r="B1575" s="12" t="s">
        <v>294</v>
      </c>
      <c r="C1575" s="13" t="str">
        <f t="shared" si="48"/>
        <v>205</v>
      </c>
      <c r="D1575" s="13" t="str">
        <f t="shared" si="49"/>
        <v>20508</v>
      </c>
      <c r="E1575" s="13">
        <f>IF(ISNA(VLOOKUP(F1575,'2020功能科目'!A:B,2,FALSE)),"",VLOOKUP(F1575,'2020功能科目'!A:B,2,FALSE))</f>
        <v>2050803</v>
      </c>
      <c r="F1575" s="12" t="s">
        <v>381</v>
      </c>
      <c r="G1575" s="14">
        <v>12400</v>
      </c>
      <c r="H1575" s="14">
        <v>24800</v>
      </c>
    </row>
    <row r="1576" spans="1:8">
      <c r="A1576" s="11">
        <v>255170</v>
      </c>
      <c r="B1576" s="12" t="s">
        <v>294</v>
      </c>
      <c r="C1576" s="13" t="str">
        <f t="shared" si="48"/>
        <v>205</v>
      </c>
      <c r="D1576" s="13" t="str">
        <f t="shared" si="49"/>
        <v>20509</v>
      </c>
      <c r="E1576" s="13">
        <f>IF(ISNA(VLOOKUP(F1576,'2020功能科目'!A:B,2,FALSE)),"",VLOOKUP(F1576,'2020功能科目'!A:B,2,FALSE))</f>
        <v>2050999</v>
      </c>
      <c r="F1576" s="12" t="s">
        <v>397</v>
      </c>
      <c r="G1576" s="14">
        <v>247563.11</v>
      </c>
      <c r="H1576" s="14">
        <v>248000</v>
      </c>
    </row>
    <row r="1577" spans="1:8">
      <c r="A1577" s="11">
        <v>255170</v>
      </c>
      <c r="B1577" s="12" t="s">
        <v>294</v>
      </c>
      <c r="C1577" s="13" t="str">
        <f t="shared" si="48"/>
        <v>208</v>
      </c>
      <c r="D1577" s="13" t="str">
        <f t="shared" si="49"/>
        <v>20805</v>
      </c>
      <c r="E1577" s="13">
        <f>IF(ISNA(VLOOKUP(F1577,'2020功能科目'!A:B,2,FALSE)),"",VLOOKUP(F1577,'2020功能科目'!A:B,2,FALSE))</f>
        <v>2080502</v>
      </c>
      <c r="F1577" s="12" t="s">
        <v>384</v>
      </c>
      <c r="G1577" s="14">
        <v>300256</v>
      </c>
      <c r="H1577" s="14">
        <v>300264</v>
      </c>
    </row>
    <row r="1578" spans="1:8">
      <c r="A1578" s="11">
        <v>255170</v>
      </c>
      <c r="B1578" s="12" t="s">
        <v>294</v>
      </c>
      <c r="C1578" s="13" t="str">
        <f t="shared" si="48"/>
        <v>208</v>
      </c>
      <c r="D1578" s="13" t="str">
        <f t="shared" si="49"/>
        <v>20805</v>
      </c>
      <c r="E1578" s="13">
        <f>IF(ISNA(VLOOKUP(F1578,'2020功能科目'!A:B,2,FALSE)),"",VLOOKUP(F1578,'2020功能科目'!A:B,2,FALSE))</f>
        <v>2080505</v>
      </c>
      <c r="F1578" s="12" t="s">
        <v>385</v>
      </c>
      <c r="G1578" s="14">
        <v>571644</v>
      </c>
      <c r="H1578" s="14">
        <v>683535.2</v>
      </c>
    </row>
    <row r="1579" spans="1:8">
      <c r="A1579" s="11">
        <v>255170</v>
      </c>
      <c r="B1579" s="12" t="s">
        <v>294</v>
      </c>
      <c r="C1579" s="13" t="str">
        <f t="shared" si="48"/>
        <v>208</v>
      </c>
      <c r="D1579" s="13" t="str">
        <f t="shared" si="49"/>
        <v>20805</v>
      </c>
      <c r="E1579" s="13">
        <f>IF(ISNA(VLOOKUP(F1579,'2020功能科目'!A:B,2,FALSE)),"",VLOOKUP(F1579,'2020功能科目'!A:B,2,FALSE))</f>
        <v>2080506</v>
      </c>
      <c r="F1579" s="12" t="s">
        <v>386</v>
      </c>
      <c r="G1579" s="14">
        <v>271767.59999999998</v>
      </c>
      <c r="H1579" s="14">
        <v>341767.6</v>
      </c>
    </row>
    <row r="1580" spans="1:8">
      <c r="A1580" s="11">
        <v>255170</v>
      </c>
      <c r="B1580" s="12" t="s">
        <v>294</v>
      </c>
      <c r="C1580" s="13" t="str">
        <f t="shared" si="48"/>
        <v>210</v>
      </c>
      <c r="D1580" s="13" t="str">
        <f t="shared" si="49"/>
        <v>21011</v>
      </c>
      <c r="E1580" s="13">
        <f>IF(ISNA(VLOOKUP(F1580,'2020功能科目'!A:B,2,FALSE)),"",VLOOKUP(F1580,'2020功能科目'!A:B,2,FALSE))</f>
        <v>2101102</v>
      </c>
      <c r="F1580" s="12" t="s">
        <v>388</v>
      </c>
      <c r="G1580" s="14">
        <v>558212.63</v>
      </c>
      <c r="H1580" s="14">
        <v>555372.35</v>
      </c>
    </row>
    <row r="1581" spans="1:8">
      <c r="A1581" s="11">
        <v>255170</v>
      </c>
      <c r="B1581" s="12" t="s">
        <v>294</v>
      </c>
      <c r="C1581" s="13" t="str">
        <f t="shared" si="48"/>
        <v>221</v>
      </c>
      <c r="D1581" s="13" t="str">
        <f t="shared" si="49"/>
        <v>22102</v>
      </c>
      <c r="E1581" s="13">
        <f>IF(ISNA(VLOOKUP(F1581,'2020功能科目'!A:B,2,FALSE)),"",VLOOKUP(F1581,'2020功能科目'!A:B,2,FALSE))</f>
        <v>2210201</v>
      </c>
      <c r="F1581" s="12" t="s">
        <v>390</v>
      </c>
      <c r="G1581" s="14">
        <v>668113</v>
      </c>
      <c r="H1581" s="14">
        <v>698651.4</v>
      </c>
    </row>
    <row r="1582" spans="1:8">
      <c r="A1582" s="11">
        <v>255170</v>
      </c>
      <c r="B1582" s="12" t="s">
        <v>294</v>
      </c>
      <c r="C1582" s="13" t="str">
        <f t="shared" si="48"/>
        <v>221</v>
      </c>
      <c r="D1582" s="13" t="str">
        <f t="shared" si="49"/>
        <v>22102</v>
      </c>
      <c r="E1582" s="13">
        <f>IF(ISNA(VLOOKUP(F1582,'2020功能科目'!A:B,2,FALSE)),"",VLOOKUP(F1582,'2020功能科目'!A:B,2,FALSE))</f>
        <v>2210202</v>
      </c>
      <c r="F1582" s="12" t="s">
        <v>391</v>
      </c>
      <c r="G1582" s="14">
        <v>52440</v>
      </c>
      <c r="H1582" s="14">
        <v>52440</v>
      </c>
    </row>
    <row r="1583" spans="1:8">
      <c r="A1583" s="11">
        <v>255170</v>
      </c>
      <c r="B1583" s="12" t="s">
        <v>294</v>
      </c>
      <c r="C1583" s="13" t="str">
        <f t="shared" si="48"/>
        <v>221</v>
      </c>
      <c r="D1583" s="13" t="str">
        <f t="shared" si="49"/>
        <v>22102</v>
      </c>
      <c r="E1583" s="13">
        <f>IF(ISNA(VLOOKUP(F1583,'2020功能科目'!A:B,2,FALSE)),"",VLOOKUP(F1583,'2020功能科目'!A:B,2,FALSE))</f>
        <v>2210203</v>
      </c>
      <c r="F1583" s="12" t="s">
        <v>392</v>
      </c>
      <c r="G1583" s="14">
        <v>703903</v>
      </c>
      <c r="H1583" s="14">
        <v>718152</v>
      </c>
    </row>
    <row r="1584" spans="1:8">
      <c r="A1584" s="11">
        <v>255171</v>
      </c>
      <c r="B1584" s="12" t="s">
        <v>295</v>
      </c>
      <c r="C1584" s="13" t="str">
        <f t="shared" si="48"/>
        <v>205</v>
      </c>
      <c r="D1584" s="13" t="str">
        <f t="shared" si="49"/>
        <v>20504</v>
      </c>
      <c r="E1584" s="13">
        <f>IF(ISNA(VLOOKUP(F1584,'2020功能科目'!A:B,2,FALSE)),"",VLOOKUP(F1584,'2020功能科目'!A:B,2,FALSE))</f>
        <v>2050403</v>
      </c>
      <c r="F1584" s="12" t="s">
        <v>404</v>
      </c>
      <c r="G1584" s="14">
        <v>18338438.050000001</v>
      </c>
      <c r="H1584" s="14">
        <v>17556855.420000002</v>
      </c>
    </row>
    <row r="1585" spans="1:8">
      <c r="A1585" s="11">
        <v>255171</v>
      </c>
      <c r="B1585" s="12" t="s">
        <v>295</v>
      </c>
      <c r="C1585" s="13" t="str">
        <f t="shared" si="48"/>
        <v>205</v>
      </c>
      <c r="D1585" s="13" t="str">
        <f t="shared" si="49"/>
        <v>20508</v>
      </c>
      <c r="E1585" s="13">
        <f>IF(ISNA(VLOOKUP(F1585,'2020功能科目'!A:B,2,FALSE)),"",VLOOKUP(F1585,'2020功能科目'!A:B,2,FALSE))</f>
        <v>2050803</v>
      </c>
      <c r="F1585" s="12" t="s">
        <v>381</v>
      </c>
      <c r="G1585" s="14">
        <v>13380</v>
      </c>
      <c r="H1585" s="14">
        <v>54400</v>
      </c>
    </row>
    <row r="1586" spans="1:8">
      <c r="A1586" s="11">
        <v>255171</v>
      </c>
      <c r="B1586" s="12" t="s">
        <v>295</v>
      </c>
      <c r="C1586" s="13" t="str">
        <f t="shared" si="48"/>
        <v>205</v>
      </c>
      <c r="D1586" s="13" t="str">
        <f t="shared" si="49"/>
        <v>20509</v>
      </c>
      <c r="E1586" s="13">
        <f>IF(ISNA(VLOOKUP(F1586,'2020功能科目'!A:B,2,FALSE)),"",VLOOKUP(F1586,'2020功能科目'!A:B,2,FALSE))</f>
        <v>2050999</v>
      </c>
      <c r="F1586" s="12" t="s">
        <v>397</v>
      </c>
      <c r="G1586" s="14">
        <v>49596.800000000003</v>
      </c>
      <c r="H1586" s="14">
        <v>2450000</v>
      </c>
    </row>
    <row r="1587" spans="1:8">
      <c r="A1587" s="11">
        <v>255171</v>
      </c>
      <c r="B1587" s="12" t="s">
        <v>295</v>
      </c>
      <c r="C1587" s="13" t="str">
        <f t="shared" si="48"/>
        <v>208</v>
      </c>
      <c r="D1587" s="13" t="str">
        <f t="shared" si="49"/>
        <v>20805</v>
      </c>
      <c r="E1587" s="13">
        <f>IF(ISNA(VLOOKUP(F1587,'2020功能科目'!A:B,2,FALSE)),"",VLOOKUP(F1587,'2020功能科目'!A:B,2,FALSE))</f>
        <v>2080502</v>
      </c>
      <c r="F1587" s="12" t="s">
        <v>384</v>
      </c>
      <c r="G1587" s="14">
        <v>2139067.9</v>
      </c>
      <c r="H1587" s="14">
        <v>2015840</v>
      </c>
    </row>
    <row r="1588" spans="1:8">
      <c r="A1588" s="11">
        <v>255171</v>
      </c>
      <c r="B1588" s="12" t="s">
        <v>295</v>
      </c>
      <c r="C1588" s="13" t="str">
        <f t="shared" si="48"/>
        <v>208</v>
      </c>
      <c r="D1588" s="13" t="str">
        <f t="shared" si="49"/>
        <v>20805</v>
      </c>
      <c r="E1588" s="13">
        <f>IF(ISNA(VLOOKUP(F1588,'2020功能科目'!A:B,2,FALSE)),"",VLOOKUP(F1588,'2020功能科目'!A:B,2,FALSE))</f>
        <v>2080505</v>
      </c>
      <c r="F1588" s="12" t="s">
        <v>385</v>
      </c>
      <c r="G1588" s="14">
        <v>1482696.32</v>
      </c>
      <c r="H1588" s="14">
        <v>1715694.72</v>
      </c>
    </row>
    <row r="1589" spans="1:8">
      <c r="A1589" s="11">
        <v>255171</v>
      </c>
      <c r="B1589" s="12" t="s">
        <v>295</v>
      </c>
      <c r="C1589" s="13" t="str">
        <f t="shared" si="48"/>
        <v>208</v>
      </c>
      <c r="D1589" s="13" t="str">
        <f t="shared" si="49"/>
        <v>20805</v>
      </c>
      <c r="E1589" s="13">
        <f>IF(ISNA(VLOOKUP(F1589,'2020功能科目'!A:B,2,FALSE)),"",VLOOKUP(F1589,'2020功能科目'!A:B,2,FALSE))</f>
        <v>2080506</v>
      </c>
      <c r="F1589" s="12" t="s">
        <v>386</v>
      </c>
      <c r="G1589" s="14">
        <v>741348.16</v>
      </c>
      <c r="H1589" s="14">
        <v>857847.36</v>
      </c>
    </row>
    <row r="1590" spans="1:8">
      <c r="A1590" s="11">
        <v>255171</v>
      </c>
      <c r="B1590" s="12" t="s">
        <v>295</v>
      </c>
      <c r="C1590" s="13" t="str">
        <f t="shared" si="48"/>
        <v>210</v>
      </c>
      <c r="D1590" s="13" t="str">
        <f t="shared" si="49"/>
        <v>21011</v>
      </c>
      <c r="E1590" s="13">
        <f>IF(ISNA(VLOOKUP(F1590,'2020功能科目'!A:B,2,FALSE)),"",VLOOKUP(F1590,'2020功能科目'!A:B,2,FALSE))</f>
        <v>2101102</v>
      </c>
      <c r="F1590" s="12" t="s">
        <v>388</v>
      </c>
      <c r="G1590" s="14">
        <v>1510103.9</v>
      </c>
      <c r="H1590" s="14">
        <v>1394001.96</v>
      </c>
    </row>
    <row r="1591" spans="1:8">
      <c r="A1591" s="11">
        <v>255171</v>
      </c>
      <c r="B1591" s="12" t="s">
        <v>295</v>
      </c>
      <c r="C1591" s="13" t="str">
        <f t="shared" si="48"/>
        <v>210</v>
      </c>
      <c r="D1591" s="13" t="str">
        <f t="shared" si="49"/>
        <v>21011</v>
      </c>
      <c r="E1591" s="13">
        <f>IF(ISNA(VLOOKUP(F1591,'2020功能科目'!A:B,2,FALSE)),"",VLOOKUP(F1591,'2020功能科目'!A:B,2,FALSE))</f>
        <v>2101199</v>
      </c>
      <c r="F1591" s="12" t="s">
        <v>389</v>
      </c>
      <c r="G1591" s="14">
        <v>360000</v>
      </c>
      <c r="H1591" s="14">
        <v>360000</v>
      </c>
    </row>
    <row r="1592" spans="1:8">
      <c r="A1592" s="11">
        <v>255171</v>
      </c>
      <c r="B1592" s="12" t="s">
        <v>295</v>
      </c>
      <c r="C1592" s="13" t="str">
        <f t="shared" si="48"/>
        <v>221</v>
      </c>
      <c r="D1592" s="13" t="str">
        <f t="shared" si="49"/>
        <v>22102</v>
      </c>
      <c r="E1592" s="13">
        <f>IF(ISNA(VLOOKUP(F1592,'2020功能科目'!A:B,2,FALSE)),"",VLOOKUP(F1592,'2020功能科目'!A:B,2,FALSE))</f>
        <v>2210201</v>
      </c>
      <c r="F1592" s="12" t="s">
        <v>390</v>
      </c>
      <c r="G1592" s="14">
        <v>1779870</v>
      </c>
      <c r="H1592" s="14">
        <v>1694771.04</v>
      </c>
    </row>
    <row r="1593" spans="1:8">
      <c r="A1593" s="11">
        <v>255171</v>
      </c>
      <c r="B1593" s="12" t="s">
        <v>295</v>
      </c>
      <c r="C1593" s="13" t="str">
        <f t="shared" si="48"/>
        <v>221</v>
      </c>
      <c r="D1593" s="13" t="str">
        <f t="shared" si="49"/>
        <v>22102</v>
      </c>
      <c r="E1593" s="13">
        <f>IF(ISNA(VLOOKUP(F1593,'2020功能科目'!A:B,2,FALSE)),"",VLOOKUP(F1593,'2020功能科目'!A:B,2,FALSE))</f>
        <v>2210202</v>
      </c>
      <c r="F1593" s="12" t="s">
        <v>391</v>
      </c>
      <c r="G1593" s="14">
        <v>172560</v>
      </c>
      <c r="H1593" s="14">
        <v>173160</v>
      </c>
    </row>
    <row r="1594" spans="1:8">
      <c r="A1594" s="11">
        <v>255171</v>
      </c>
      <c r="B1594" s="12" t="s">
        <v>295</v>
      </c>
      <c r="C1594" s="13" t="str">
        <f t="shared" si="48"/>
        <v>221</v>
      </c>
      <c r="D1594" s="13" t="str">
        <f t="shared" si="49"/>
        <v>22102</v>
      </c>
      <c r="E1594" s="13">
        <f>IF(ISNA(VLOOKUP(F1594,'2020功能科目'!A:B,2,FALSE)),"",VLOOKUP(F1594,'2020功能科目'!A:B,2,FALSE))</f>
        <v>2210203</v>
      </c>
      <c r="F1594" s="12" t="s">
        <v>392</v>
      </c>
      <c r="G1594" s="14">
        <v>1484332</v>
      </c>
      <c r="H1594" s="14">
        <v>1540152</v>
      </c>
    </row>
    <row r="1595" spans="1:8">
      <c r="A1595" s="11">
        <v>255172</v>
      </c>
      <c r="B1595" s="12" t="s">
        <v>296</v>
      </c>
      <c r="C1595" s="13" t="str">
        <f t="shared" si="48"/>
        <v>205</v>
      </c>
      <c r="D1595" s="13" t="str">
        <f t="shared" si="49"/>
        <v>20504</v>
      </c>
      <c r="E1595" s="13">
        <f>IF(ISNA(VLOOKUP(F1595,'2020功能科目'!A:B,2,FALSE)),"",VLOOKUP(F1595,'2020功能科目'!A:B,2,FALSE))</f>
        <v>2050404</v>
      </c>
      <c r="F1595" s="12" t="s">
        <v>405</v>
      </c>
      <c r="G1595" s="14">
        <v>6795847.5099999998</v>
      </c>
      <c r="H1595" s="14">
        <v>6413031.46</v>
      </c>
    </row>
    <row r="1596" spans="1:8">
      <c r="A1596" s="11">
        <v>255172</v>
      </c>
      <c r="B1596" s="12" t="s">
        <v>296</v>
      </c>
      <c r="C1596" s="13" t="str">
        <f t="shared" si="48"/>
        <v>205</v>
      </c>
      <c r="D1596" s="13" t="str">
        <f t="shared" si="49"/>
        <v>20508</v>
      </c>
      <c r="E1596" s="13">
        <f>IF(ISNA(VLOOKUP(F1596,'2020功能科目'!A:B,2,FALSE)),"",VLOOKUP(F1596,'2020功能科目'!A:B,2,FALSE))</f>
        <v>2050803</v>
      </c>
      <c r="F1596" s="12" t="s">
        <v>381</v>
      </c>
      <c r="G1596" s="14">
        <v>1905</v>
      </c>
      <c r="H1596" s="14">
        <v>19200</v>
      </c>
    </row>
    <row r="1597" spans="1:8">
      <c r="A1597" s="11">
        <v>255172</v>
      </c>
      <c r="B1597" s="12" t="s">
        <v>296</v>
      </c>
      <c r="C1597" s="13" t="str">
        <f t="shared" si="48"/>
        <v>205</v>
      </c>
      <c r="D1597" s="13" t="str">
        <f t="shared" si="49"/>
        <v>20509</v>
      </c>
      <c r="E1597" s="13">
        <f>IF(ISNA(VLOOKUP(F1597,'2020功能科目'!A:B,2,FALSE)),"",VLOOKUP(F1597,'2020功能科目'!A:B,2,FALSE))</f>
        <v>2050999</v>
      </c>
      <c r="F1597" s="12" t="s">
        <v>397</v>
      </c>
      <c r="G1597" s="14">
        <v>841280</v>
      </c>
      <c r="H1597" s="14">
        <v>841280</v>
      </c>
    </row>
    <row r="1598" spans="1:8">
      <c r="A1598" s="11">
        <v>255172</v>
      </c>
      <c r="B1598" s="12" t="s">
        <v>296</v>
      </c>
      <c r="C1598" s="13" t="str">
        <f t="shared" si="48"/>
        <v>208</v>
      </c>
      <c r="D1598" s="13" t="str">
        <f t="shared" si="49"/>
        <v>20805</v>
      </c>
      <c r="E1598" s="13">
        <f>IF(ISNA(VLOOKUP(F1598,'2020功能科目'!A:B,2,FALSE)),"",VLOOKUP(F1598,'2020功能科目'!A:B,2,FALSE))</f>
        <v>2080502</v>
      </c>
      <c r="F1598" s="12" t="s">
        <v>384</v>
      </c>
      <c r="G1598" s="14">
        <v>223842</v>
      </c>
      <c r="H1598" s="14">
        <v>224082</v>
      </c>
    </row>
    <row r="1599" spans="1:8">
      <c r="A1599" s="11">
        <v>255172</v>
      </c>
      <c r="B1599" s="12" t="s">
        <v>296</v>
      </c>
      <c r="C1599" s="13" t="str">
        <f t="shared" si="48"/>
        <v>208</v>
      </c>
      <c r="D1599" s="13" t="str">
        <f t="shared" si="49"/>
        <v>20805</v>
      </c>
      <c r="E1599" s="13">
        <f>IF(ISNA(VLOOKUP(F1599,'2020功能科目'!A:B,2,FALSE)),"",VLOOKUP(F1599,'2020功能科目'!A:B,2,FALSE))</f>
        <v>2080505</v>
      </c>
      <c r="F1599" s="12" t="s">
        <v>385</v>
      </c>
      <c r="G1599" s="14">
        <v>573048.31999999995</v>
      </c>
      <c r="H1599" s="14">
        <v>573048.31999999995</v>
      </c>
    </row>
    <row r="1600" spans="1:8">
      <c r="A1600" s="11">
        <v>255172</v>
      </c>
      <c r="B1600" s="12" t="s">
        <v>296</v>
      </c>
      <c r="C1600" s="13" t="str">
        <f t="shared" si="48"/>
        <v>208</v>
      </c>
      <c r="D1600" s="13" t="str">
        <f t="shared" si="49"/>
        <v>20805</v>
      </c>
      <c r="E1600" s="13">
        <f>IF(ISNA(VLOOKUP(F1600,'2020功能科目'!A:B,2,FALSE)),"",VLOOKUP(F1600,'2020功能科目'!A:B,2,FALSE))</f>
        <v>2080506</v>
      </c>
      <c r="F1600" s="12" t="s">
        <v>386</v>
      </c>
      <c r="G1600" s="14">
        <v>286524.15999999997</v>
      </c>
      <c r="H1600" s="14">
        <v>286524.15999999997</v>
      </c>
    </row>
    <row r="1601" spans="1:8">
      <c r="A1601" s="11">
        <v>255172</v>
      </c>
      <c r="B1601" s="12" t="s">
        <v>296</v>
      </c>
      <c r="C1601" s="13" t="str">
        <f t="shared" si="48"/>
        <v>210</v>
      </c>
      <c r="D1601" s="13" t="str">
        <f t="shared" si="49"/>
        <v>21011</v>
      </c>
      <c r="E1601" s="13">
        <f>IF(ISNA(VLOOKUP(F1601,'2020功能科目'!A:B,2,FALSE)),"",VLOOKUP(F1601,'2020功能科目'!A:B,2,FALSE))</f>
        <v>2101102</v>
      </c>
      <c r="F1601" s="12" t="s">
        <v>388</v>
      </c>
      <c r="G1601" s="14">
        <v>465601.76</v>
      </c>
      <c r="H1601" s="14">
        <v>465601.76</v>
      </c>
    </row>
    <row r="1602" spans="1:8">
      <c r="A1602" s="11">
        <v>255172</v>
      </c>
      <c r="B1602" s="12" t="s">
        <v>296</v>
      </c>
      <c r="C1602" s="13" t="str">
        <f t="shared" si="48"/>
        <v>221</v>
      </c>
      <c r="D1602" s="13" t="str">
        <f t="shared" si="49"/>
        <v>22102</v>
      </c>
      <c r="E1602" s="13">
        <f>IF(ISNA(VLOOKUP(F1602,'2020功能科目'!A:B,2,FALSE)),"",VLOOKUP(F1602,'2020功能科目'!A:B,2,FALSE))</f>
        <v>2210201</v>
      </c>
      <c r="F1602" s="12" t="s">
        <v>390</v>
      </c>
      <c r="G1602" s="14">
        <v>592770</v>
      </c>
      <c r="H1602" s="14">
        <v>573786.24</v>
      </c>
    </row>
    <row r="1603" spans="1:8">
      <c r="A1603" s="11">
        <v>255172</v>
      </c>
      <c r="B1603" s="12" t="s">
        <v>296</v>
      </c>
      <c r="C1603" s="13" t="str">
        <f t="shared" ref="C1603:C1666" si="50">LEFT(D1603,3)</f>
        <v>221</v>
      </c>
      <c r="D1603" s="13" t="str">
        <f t="shared" ref="D1603:D1666" si="51">LEFT(E1603,5)</f>
        <v>22102</v>
      </c>
      <c r="E1603" s="13">
        <f>IF(ISNA(VLOOKUP(F1603,'2020功能科目'!A:B,2,FALSE)),"",VLOOKUP(F1603,'2020功能科目'!A:B,2,FALSE))</f>
        <v>2210202</v>
      </c>
      <c r="F1603" s="12" t="s">
        <v>391</v>
      </c>
      <c r="G1603" s="14">
        <v>42380</v>
      </c>
      <c r="H1603" s="14">
        <v>42420</v>
      </c>
    </row>
    <row r="1604" spans="1:8">
      <c r="A1604" s="11">
        <v>255172</v>
      </c>
      <c r="B1604" s="12" t="s">
        <v>296</v>
      </c>
      <c r="C1604" s="13" t="str">
        <f t="shared" si="50"/>
        <v>221</v>
      </c>
      <c r="D1604" s="13" t="str">
        <f t="shared" si="51"/>
        <v>22102</v>
      </c>
      <c r="E1604" s="13">
        <f>IF(ISNA(VLOOKUP(F1604,'2020功能科目'!A:B,2,FALSE)),"",VLOOKUP(F1604,'2020功能科目'!A:B,2,FALSE))</f>
        <v>2210203</v>
      </c>
      <c r="F1604" s="12" t="s">
        <v>392</v>
      </c>
      <c r="G1604" s="14">
        <v>614724</v>
      </c>
      <c r="H1604" s="14">
        <v>614724</v>
      </c>
    </row>
    <row r="1605" spans="1:8">
      <c r="A1605" s="11">
        <v>255173</v>
      </c>
      <c r="B1605" s="12" t="s">
        <v>297</v>
      </c>
      <c r="C1605" s="13" t="str">
        <f t="shared" si="50"/>
        <v>205</v>
      </c>
      <c r="D1605" s="13" t="str">
        <f t="shared" si="51"/>
        <v>20502</v>
      </c>
      <c r="E1605" s="13">
        <f>IF(ISNA(VLOOKUP(F1605,'2020功能科目'!A:B,2,FALSE)),"",VLOOKUP(F1605,'2020功能科目'!A:B,2,FALSE))</f>
        <v>2050299</v>
      </c>
      <c r="F1605" s="12" t="s">
        <v>380</v>
      </c>
      <c r="G1605" s="14">
        <v>821507.2</v>
      </c>
      <c r="H1605" s="14">
        <v>897900</v>
      </c>
    </row>
    <row r="1606" spans="1:8">
      <c r="A1606" s="11">
        <v>255173</v>
      </c>
      <c r="B1606" s="12" t="s">
        <v>297</v>
      </c>
      <c r="C1606" s="13" t="str">
        <f t="shared" si="50"/>
        <v>205</v>
      </c>
      <c r="D1606" s="13" t="str">
        <f t="shared" si="51"/>
        <v>20508</v>
      </c>
      <c r="E1606" s="13">
        <f>IF(ISNA(VLOOKUP(F1606,'2020功能科目'!A:B,2,FALSE)),"",VLOOKUP(F1606,'2020功能科目'!A:B,2,FALSE))</f>
        <v>2050801</v>
      </c>
      <c r="F1606" s="12" t="s">
        <v>402</v>
      </c>
      <c r="G1606" s="14">
        <v>23094277.760000002</v>
      </c>
      <c r="H1606" s="14">
        <v>22342896.550000001</v>
      </c>
    </row>
    <row r="1607" spans="1:8">
      <c r="A1607" s="11">
        <v>255173</v>
      </c>
      <c r="B1607" s="12" t="s">
        <v>297</v>
      </c>
      <c r="C1607" s="13" t="str">
        <f t="shared" si="50"/>
        <v>205</v>
      </c>
      <c r="D1607" s="13" t="str">
        <f t="shared" si="51"/>
        <v>20508</v>
      </c>
      <c r="E1607" s="13">
        <f>IF(ISNA(VLOOKUP(F1607,'2020功能科目'!A:B,2,FALSE)),"",VLOOKUP(F1607,'2020功能科目'!A:B,2,FALSE))</f>
        <v>2050803</v>
      </c>
      <c r="F1607" s="12" t="s">
        <v>381</v>
      </c>
      <c r="G1607" s="14">
        <v>24396.63</v>
      </c>
      <c r="H1607" s="14">
        <v>50400</v>
      </c>
    </row>
    <row r="1608" spans="1:8">
      <c r="A1608" s="11">
        <v>255173</v>
      </c>
      <c r="B1608" s="12" t="s">
        <v>297</v>
      </c>
      <c r="C1608" s="13" t="str">
        <f t="shared" si="50"/>
        <v>205</v>
      </c>
      <c r="D1608" s="13" t="str">
        <f t="shared" si="51"/>
        <v>20509</v>
      </c>
      <c r="E1608" s="13">
        <f>IF(ISNA(VLOOKUP(F1608,'2020功能科目'!A:B,2,FALSE)),"",VLOOKUP(F1608,'2020功能科目'!A:B,2,FALSE))</f>
        <v>2050999</v>
      </c>
      <c r="F1608" s="12" t="s">
        <v>397</v>
      </c>
      <c r="G1608" s="14">
        <v>740426</v>
      </c>
      <c r="H1608" s="14">
        <v>740796</v>
      </c>
    </row>
    <row r="1609" spans="1:8">
      <c r="A1609" s="11">
        <v>255173</v>
      </c>
      <c r="B1609" s="12" t="s">
        <v>297</v>
      </c>
      <c r="C1609" s="13" t="str">
        <f t="shared" si="50"/>
        <v>208</v>
      </c>
      <c r="D1609" s="13" t="str">
        <f t="shared" si="51"/>
        <v>20805</v>
      </c>
      <c r="E1609" s="13">
        <f>IF(ISNA(VLOOKUP(F1609,'2020功能科目'!A:B,2,FALSE)),"",VLOOKUP(F1609,'2020功能科目'!A:B,2,FALSE))</f>
        <v>2080502</v>
      </c>
      <c r="F1609" s="12" t="s">
        <v>384</v>
      </c>
      <c r="G1609" s="14">
        <v>5629763.2800000003</v>
      </c>
      <c r="H1609" s="14">
        <v>4041998</v>
      </c>
    </row>
    <row r="1610" spans="1:8">
      <c r="A1610" s="11">
        <v>255173</v>
      </c>
      <c r="B1610" s="12" t="s">
        <v>297</v>
      </c>
      <c r="C1610" s="13" t="str">
        <f t="shared" si="50"/>
        <v>208</v>
      </c>
      <c r="D1610" s="13" t="str">
        <f t="shared" si="51"/>
        <v>20805</v>
      </c>
      <c r="E1610" s="13">
        <f>IF(ISNA(VLOOKUP(F1610,'2020功能科目'!A:B,2,FALSE)),"",VLOOKUP(F1610,'2020功能科目'!A:B,2,FALSE))</f>
        <v>2080505</v>
      </c>
      <c r="F1610" s="12" t="s">
        <v>385</v>
      </c>
      <c r="G1610" s="14">
        <v>1778757.12</v>
      </c>
      <c r="H1610" s="14">
        <v>2865551.3599999999</v>
      </c>
    </row>
    <row r="1611" spans="1:8">
      <c r="A1611" s="11">
        <v>255173</v>
      </c>
      <c r="B1611" s="12" t="s">
        <v>297</v>
      </c>
      <c r="C1611" s="13" t="str">
        <f t="shared" si="50"/>
        <v>208</v>
      </c>
      <c r="D1611" s="13" t="str">
        <f t="shared" si="51"/>
        <v>20805</v>
      </c>
      <c r="E1611" s="13">
        <f>IF(ISNA(VLOOKUP(F1611,'2020功能科目'!A:B,2,FALSE)),"",VLOOKUP(F1611,'2020功能科目'!A:B,2,FALSE))</f>
        <v>2080506</v>
      </c>
      <c r="F1611" s="12" t="s">
        <v>386</v>
      </c>
      <c r="G1611" s="14">
        <v>888182.56</v>
      </c>
      <c r="H1611" s="14">
        <v>1432775.6799999999</v>
      </c>
    </row>
    <row r="1612" spans="1:8">
      <c r="A1612" s="11">
        <v>255173</v>
      </c>
      <c r="B1612" s="12" t="s">
        <v>297</v>
      </c>
      <c r="C1612" s="13" t="str">
        <f t="shared" si="50"/>
        <v>210</v>
      </c>
      <c r="D1612" s="13" t="str">
        <f t="shared" si="51"/>
        <v>21011</v>
      </c>
      <c r="E1612" s="13">
        <f>IF(ISNA(VLOOKUP(F1612,'2020功能科目'!A:B,2,FALSE)),"",VLOOKUP(F1612,'2020功能科目'!A:B,2,FALSE))</f>
        <v>2101102</v>
      </c>
      <c r="F1612" s="12" t="s">
        <v>388</v>
      </c>
      <c r="G1612" s="14">
        <v>1496875.22</v>
      </c>
      <c r="H1612" s="14">
        <v>2328260.48</v>
      </c>
    </row>
    <row r="1613" spans="1:8">
      <c r="A1613" s="11">
        <v>255173</v>
      </c>
      <c r="B1613" s="12" t="s">
        <v>297</v>
      </c>
      <c r="C1613" s="13" t="str">
        <f t="shared" si="50"/>
        <v>210</v>
      </c>
      <c r="D1613" s="13" t="str">
        <f t="shared" si="51"/>
        <v>21011</v>
      </c>
      <c r="E1613" s="13">
        <f>IF(ISNA(VLOOKUP(F1613,'2020功能科目'!A:B,2,FALSE)),"",VLOOKUP(F1613,'2020功能科目'!A:B,2,FALSE))</f>
        <v>2101199</v>
      </c>
      <c r="F1613" s="12" t="s">
        <v>389</v>
      </c>
      <c r="G1613" s="14">
        <v>577500</v>
      </c>
      <c r="H1613" s="14">
        <v>630000</v>
      </c>
    </row>
    <row r="1614" spans="1:8">
      <c r="A1614" s="11">
        <v>255173</v>
      </c>
      <c r="B1614" s="12" t="s">
        <v>297</v>
      </c>
      <c r="C1614" s="13" t="str">
        <f t="shared" si="50"/>
        <v>221</v>
      </c>
      <c r="D1614" s="13" t="str">
        <f t="shared" si="51"/>
        <v>22102</v>
      </c>
      <c r="E1614" s="13">
        <f>IF(ISNA(VLOOKUP(F1614,'2020功能科目'!A:B,2,FALSE)),"",VLOOKUP(F1614,'2020功能科目'!A:B,2,FALSE))</f>
        <v>2210201</v>
      </c>
      <c r="F1614" s="12" t="s">
        <v>390</v>
      </c>
      <c r="G1614" s="14">
        <v>1766441</v>
      </c>
      <c r="H1614" s="14">
        <v>2527163.52</v>
      </c>
    </row>
    <row r="1615" spans="1:8">
      <c r="A1615" s="11">
        <v>255173</v>
      </c>
      <c r="B1615" s="12" t="s">
        <v>297</v>
      </c>
      <c r="C1615" s="13" t="str">
        <f t="shared" si="50"/>
        <v>221</v>
      </c>
      <c r="D1615" s="13" t="str">
        <f t="shared" si="51"/>
        <v>22102</v>
      </c>
      <c r="E1615" s="13">
        <f>IF(ISNA(VLOOKUP(F1615,'2020功能科目'!A:B,2,FALSE)),"",VLOOKUP(F1615,'2020功能科目'!A:B,2,FALSE))</f>
        <v>2210202</v>
      </c>
      <c r="F1615" s="12" t="s">
        <v>391</v>
      </c>
      <c r="G1615" s="14">
        <v>307400</v>
      </c>
      <c r="H1615" s="14">
        <v>312480</v>
      </c>
    </row>
    <row r="1616" spans="1:8">
      <c r="A1616" s="11">
        <v>255173</v>
      </c>
      <c r="B1616" s="12" t="s">
        <v>297</v>
      </c>
      <c r="C1616" s="13" t="str">
        <f t="shared" si="50"/>
        <v>221</v>
      </c>
      <c r="D1616" s="13" t="str">
        <f t="shared" si="51"/>
        <v>22102</v>
      </c>
      <c r="E1616" s="13">
        <f>IF(ISNA(VLOOKUP(F1616,'2020功能科目'!A:B,2,FALSE)),"",VLOOKUP(F1616,'2020功能科目'!A:B,2,FALSE))</f>
        <v>2210203</v>
      </c>
      <c r="F1616" s="12" t="s">
        <v>392</v>
      </c>
      <c r="G1616" s="14">
        <v>1061940</v>
      </c>
      <c r="H1616" s="14">
        <v>1061940</v>
      </c>
    </row>
    <row r="1617" spans="1:8">
      <c r="A1617" s="11">
        <v>255175</v>
      </c>
      <c r="B1617" s="12" t="s">
        <v>298</v>
      </c>
      <c r="C1617" s="13" t="str">
        <f t="shared" si="50"/>
        <v>205</v>
      </c>
      <c r="D1617" s="13" t="str">
        <f t="shared" si="51"/>
        <v>20502</v>
      </c>
      <c r="E1617" s="13">
        <f>IF(ISNA(VLOOKUP(F1617,'2020功能科目'!A:B,2,FALSE)),"",VLOOKUP(F1617,'2020功能科目'!A:B,2,FALSE))</f>
        <v>2050299</v>
      </c>
      <c r="F1617" s="12" t="s">
        <v>380</v>
      </c>
      <c r="G1617" s="14">
        <v>15160404.1</v>
      </c>
      <c r="H1617" s="14">
        <v>15090421</v>
      </c>
    </row>
    <row r="1618" spans="1:8">
      <c r="A1618" s="11">
        <v>255175</v>
      </c>
      <c r="B1618" s="12" t="s">
        <v>298</v>
      </c>
      <c r="C1618" s="13" t="str">
        <f t="shared" si="50"/>
        <v>205</v>
      </c>
      <c r="D1618" s="13" t="str">
        <f t="shared" si="51"/>
        <v>20508</v>
      </c>
      <c r="E1618" s="13">
        <f>IF(ISNA(VLOOKUP(F1618,'2020功能科目'!A:B,2,FALSE)),"",VLOOKUP(F1618,'2020功能科目'!A:B,2,FALSE))</f>
        <v>2050803</v>
      </c>
      <c r="F1618" s="12" t="s">
        <v>381</v>
      </c>
      <c r="G1618" s="14">
        <v>16399</v>
      </c>
      <c r="H1618" s="14">
        <v>33600</v>
      </c>
    </row>
    <row r="1619" spans="1:8">
      <c r="A1619" s="11">
        <v>255175</v>
      </c>
      <c r="B1619" s="12" t="s">
        <v>298</v>
      </c>
      <c r="C1619" s="13" t="str">
        <f t="shared" si="50"/>
        <v>205</v>
      </c>
      <c r="D1619" s="13" t="str">
        <f t="shared" si="51"/>
        <v>20509</v>
      </c>
      <c r="E1619" s="13">
        <f>IF(ISNA(VLOOKUP(F1619,'2020功能科目'!A:B,2,FALSE)),"",VLOOKUP(F1619,'2020功能科目'!A:B,2,FALSE))</f>
        <v>2050999</v>
      </c>
      <c r="F1619" s="12" t="s">
        <v>397</v>
      </c>
      <c r="G1619" s="14">
        <v>517710</v>
      </c>
      <c r="H1619" s="14">
        <v>518790</v>
      </c>
    </row>
    <row r="1620" spans="1:8">
      <c r="A1620" s="11">
        <v>255175</v>
      </c>
      <c r="B1620" s="12" t="s">
        <v>298</v>
      </c>
      <c r="C1620" s="13" t="str">
        <f t="shared" si="50"/>
        <v>208</v>
      </c>
      <c r="D1620" s="13" t="str">
        <f t="shared" si="51"/>
        <v>20805</v>
      </c>
      <c r="E1620" s="13">
        <f>IF(ISNA(VLOOKUP(F1620,'2020功能科目'!A:B,2,FALSE)),"",VLOOKUP(F1620,'2020功能科目'!A:B,2,FALSE))</f>
        <v>2080502</v>
      </c>
      <c r="F1620" s="12" t="s">
        <v>384</v>
      </c>
      <c r="G1620" s="14">
        <v>837023.71</v>
      </c>
      <c r="H1620" s="14">
        <v>832296</v>
      </c>
    </row>
    <row r="1621" spans="1:8">
      <c r="A1621" s="11">
        <v>255175</v>
      </c>
      <c r="B1621" s="12" t="s">
        <v>298</v>
      </c>
      <c r="C1621" s="13" t="str">
        <f t="shared" si="50"/>
        <v>208</v>
      </c>
      <c r="D1621" s="13" t="str">
        <f t="shared" si="51"/>
        <v>20805</v>
      </c>
      <c r="E1621" s="13">
        <f>IF(ISNA(VLOOKUP(F1621,'2020功能科目'!A:B,2,FALSE)),"",VLOOKUP(F1621,'2020功能科目'!A:B,2,FALSE))</f>
        <v>2080505</v>
      </c>
      <c r="F1621" s="12" t="s">
        <v>385</v>
      </c>
      <c r="G1621" s="14">
        <v>905098.88</v>
      </c>
      <c r="H1621" s="14">
        <v>1034676.48</v>
      </c>
    </row>
    <row r="1622" spans="1:8">
      <c r="A1622" s="11">
        <v>255175</v>
      </c>
      <c r="B1622" s="12" t="s">
        <v>298</v>
      </c>
      <c r="C1622" s="13" t="str">
        <f t="shared" si="50"/>
        <v>208</v>
      </c>
      <c r="D1622" s="13" t="str">
        <f t="shared" si="51"/>
        <v>20805</v>
      </c>
      <c r="E1622" s="13">
        <f>IF(ISNA(VLOOKUP(F1622,'2020功能科目'!A:B,2,FALSE)),"",VLOOKUP(F1622,'2020功能科目'!A:B,2,FALSE))</f>
        <v>2080506</v>
      </c>
      <c r="F1622" s="12" t="s">
        <v>386</v>
      </c>
      <c r="G1622" s="14">
        <v>452549.44</v>
      </c>
      <c r="H1622" s="14">
        <v>517338.24</v>
      </c>
    </row>
    <row r="1623" spans="1:8">
      <c r="A1623" s="11">
        <v>255175</v>
      </c>
      <c r="B1623" s="12" t="s">
        <v>298</v>
      </c>
      <c r="C1623" s="13" t="str">
        <f t="shared" si="50"/>
        <v>210</v>
      </c>
      <c r="D1623" s="13" t="str">
        <f t="shared" si="51"/>
        <v>21011</v>
      </c>
      <c r="E1623" s="13">
        <f>IF(ISNA(VLOOKUP(F1623,'2020功能科目'!A:B,2,FALSE)),"",VLOOKUP(F1623,'2020功能科目'!A:B,2,FALSE))</f>
        <v>2101102</v>
      </c>
      <c r="F1623" s="12" t="s">
        <v>388</v>
      </c>
      <c r="G1623" s="14">
        <v>878770.3</v>
      </c>
      <c r="H1623" s="14">
        <v>840674.64</v>
      </c>
    </row>
    <row r="1624" spans="1:8">
      <c r="A1624" s="11">
        <v>255175</v>
      </c>
      <c r="B1624" s="12" t="s">
        <v>298</v>
      </c>
      <c r="C1624" s="13" t="str">
        <f t="shared" si="50"/>
        <v>210</v>
      </c>
      <c r="D1624" s="13" t="str">
        <f t="shared" si="51"/>
        <v>21011</v>
      </c>
      <c r="E1624" s="13">
        <f>IF(ISNA(VLOOKUP(F1624,'2020功能科目'!A:B,2,FALSE)),"",VLOOKUP(F1624,'2020功能科目'!A:B,2,FALSE))</f>
        <v>2101199</v>
      </c>
      <c r="F1624" s="12" t="s">
        <v>389</v>
      </c>
      <c r="G1624" s="14">
        <v>90000</v>
      </c>
      <c r="H1624" s="14">
        <v>90000</v>
      </c>
    </row>
    <row r="1625" spans="1:8">
      <c r="A1625" s="11">
        <v>255175</v>
      </c>
      <c r="B1625" s="12" t="s">
        <v>298</v>
      </c>
      <c r="C1625" s="13" t="str">
        <f t="shared" si="50"/>
        <v>221</v>
      </c>
      <c r="D1625" s="13" t="str">
        <f t="shared" si="51"/>
        <v>22102</v>
      </c>
      <c r="E1625" s="13">
        <f>IF(ISNA(VLOOKUP(F1625,'2020功能科目'!A:B,2,FALSE)),"",VLOOKUP(F1625,'2020功能科目'!A:B,2,FALSE))</f>
        <v>2210201</v>
      </c>
      <c r="F1625" s="12" t="s">
        <v>390</v>
      </c>
      <c r="G1625" s="14">
        <v>1035252</v>
      </c>
      <c r="H1625" s="14">
        <v>1028007.36</v>
      </c>
    </row>
    <row r="1626" spans="1:8">
      <c r="A1626" s="11">
        <v>255175</v>
      </c>
      <c r="B1626" s="12" t="s">
        <v>298</v>
      </c>
      <c r="C1626" s="13" t="str">
        <f t="shared" si="50"/>
        <v>221</v>
      </c>
      <c r="D1626" s="13" t="str">
        <f t="shared" si="51"/>
        <v>22102</v>
      </c>
      <c r="E1626" s="13">
        <f>IF(ISNA(VLOOKUP(F1626,'2020功能科目'!A:B,2,FALSE)),"",VLOOKUP(F1626,'2020功能科目'!A:B,2,FALSE))</f>
        <v>2210202</v>
      </c>
      <c r="F1626" s="12" t="s">
        <v>391</v>
      </c>
      <c r="G1626" s="14">
        <v>92590</v>
      </c>
      <c r="H1626" s="14">
        <v>96840</v>
      </c>
    </row>
    <row r="1627" spans="1:8">
      <c r="A1627" s="11">
        <v>255175</v>
      </c>
      <c r="B1627" s="12" t="s">
        <v>298</v>
      </c>
      <c r="C1627" s="13" t="str">
        <f t="shared" si="50"/>
        <v>221</v>
      </c>
      <c r="D1627" s="13" t="str">
        <f t="shared" si="51"/>
        <v>22102</v>
      </c>
      <c r="E1627" s="13">
        <f>IF(ISNA(VLOOKUP(F1627,'2020功能科目'!A:B,2,FALSE)),"",VLOOKUP(F1627,'2020功能科目'!A:B,2,FALSE))</f>
        <v>2210203</v>
      </c>
      <c r="F1627" s="12" t="s">
        <v>392</v>
      </c>
      <c r="G1627" s="14">
        <v>1057850</v>
      </c>
      <c r="H1627" s="14">
        <v>1100580</v>
      </c>
    </row>
    <row r="1628" spans="1:8">
      <c r="A1628" s="11">
        <v>255176</v>
      </c>
      <c r="B1628" s="12" t="s">
        <v>299</v>
      </c>
      <c r="C1628" s="13" t="str">
        <f t="shared" si="50"/>
        <v>205</v>
      </c>
      <c r="D1628" s="13" t="str">
        <f t="shared" si="51"/>
        <v>20502</v>
      </c>
      <c r="E1628" s="13">
        <f>IF(ISNA(VLOOKUP(F1628,'2020功能科目'!A:B,2,FALSE)),"",VLOOKUP(F1628,'2020功能科目'!A:B,2,FALSE))</f>
        <v>2050299</v>
      </c>
      <c r="F1628" s="12" t="s">
        <v>380</v>
      </c>
      <c r="G1628" s="14">
        <v>14828838</v>
      </c>
      <c r="H1628" s="14">
        <v>13598540.16</v>
      </c>
    </row>
    <row r="1629" spans="1:8">
      <c r="A1629" s="11">
        <v>255176</v>
      </c>
      <c r="B1629" s="12" t="s">
        <v>299</v>
      </c>
      <c r="C1629" s="13" t="str">
        <f t="shared" si="50"/>
        <v>205</v>
      </c>
      <c r="D1629" s="13" t="str">
        <f t="shared" si="51"/>
        <v>20508</v>
      </c>
      <c r="E1629" s="13">
        <f>IF(ISNA(VLOOKUP(F1629,'2020功能科目'!A:B,2,FALSE)),"",VLOOKUP(F1629,'2020功能科目'!A:B,2,FALSE))</f>
        <v>2050803</v>
      </c>
      <c r="F1629" s="12" t="s">
        <v>381</v>
      </c>
      <c r="G1629" s="14">
        <v>14800</v>
      </c>
      <c r="H1629" s="14">
        <v>29600</v>
      </c>
    </row>
    <row r="1630" spans="1:8">
      <c r="A1630" s="11">
        <v>255176</v>
      </c>
      <c r="B1630" s="12" t="s">
        <v>299</v>
      </c>
      <c r="C1630" s="13" t="str">
        <f t="shared" si="50"/>
        <v>205</v>
      </c>
      <c r="D1630" s="13" t="str">
        <f t="shared" si="51"/>
        <v>20509</v>
      </c>
      <c r="E1630" s="13">
        <f>IF(ISNA(VLOOKUP(F1630,'2020功能科目'!A:B,2,FALSE)),"",VLOOKUP(F1630,'2020功能科目'!A:B,2,FALSE))</f>
        <v>2050999</v>
      </c>
      <c r="F1630" s="12" t="s">
        <v>397</v>
      </c>
      <c r="G1630" s="14">
        <v>2114707</v>
      </c>
      <c r="H1630" s="14">
        <v>2114982</v>
      </c>
    </row>
    <row r="1631" spans="1:8">
      <c r="A1631" s="11">
        <v>255176</v>
      </c>
      <c r="B1631" s="12" t="s">
        <v>299</v>
      </c>
      <c r="C1631" s="13" t="str">
        <f t="shared" si="50"/>
        <v>206</v>
      </c>
      <c r="D1631" s="13" t="str">
        <f t="shared" si="51"/>
        <v>20607</v>
      </c>
      <c r="E1631" s="13">
        <f>IF(ISNA(VLOOKUP(F1631,'2020功能科目'!A:B,2,FALSE)),"",VLOOKUP(F1631,'2020功能科目'!A:B,2,FALSE))</f>
        <v>2060702</v>
      </c>
      <c r="F1631" s="12" t="s">
        <v>401</v>
      </c>
      <c r="G1631" s="14">
        <v>49500</v>
      </c>
      <c r="H1631" s="14">
        <v>0</v>
      </c>
    </row>
    <row r="1632" spans="1:8">
      <c r="A1632" s="11">
        <v>255176</v>
      </c>
      <c r="B1632" s="12" t="s">
        <v>299</v>
      </c>
      <c r="C1632" s="13" t="str">
        <f t="shared" si="50"/>
        <v>208</v>
      </c>
      <c r="D1632" s="13" t="str">
        <f t="shared" si="51"/>
        <v>20805</v>
      </c>
      <c r="E1632" s="13">
        <f>IF(ISNA(VLOOKUP(F1632,'2020功能科目'!A:B,2,FALSE)),"",VLOOKUP(F1632,'2020功能科目'!A:B,2,FALSE))</f>
        <v>2080502</v>
      </c>
      <c r="F1632" s="12" t="s">
        <v>384</v>
      </c>
      <c r="G1632" s="14">
        <v>673162</v>
      </c>
      <c r="H1632" s="14">
        <v>509862</v>
      </c>
    </row>
    <row r="1633" spans="1:8">
      <c r="A1633" s="11">
        <v>255176</v>
      </c>
      <c r="B1633" s="12" t="s">
        <v>299</v>
      </c>
      <c r="C1633" s="13" t="str">
        <f t="shared" si="50"/>
        <v>208</v>
      </c>
      <c r="D1633" s="13" t="str">
        <f t="shared" si="51"/>
        <v>20805</v>
      </c>
      <c r="E1633" s="13">
        <f>IF(ISNA(VLOOKUP(F1633,'2020功能科目'!A:B,2,FALSE)),"",VLOOKUP(F1633,'2020功能科目'!A:B,2,FALSE))</f>
        <v>2080505</v>
      </c>
      <c r="F1633" s="12" t="s">
        <v>385</v>
      </c>
      <c r="G1633" s="14">
        <v>919524.96</v>
      </c>
      <c r="H1633" s="14">
        <v>916726.08</v>
      </c>
    </row>
    <row r="1634" spans="1:8">
      <c r="A1634" s="11">
        <v>255176</v>
      </c>
      <c r="B1634" s="12" t="s">
        <v>299</v>
      </c>
      <c r="C1634" s="13" t="str">
        <f t="shared" si="50"/>
        <v>208</v>
      </c>
      <c r="D1634" s="13" t="str">
        <f t="shared" si="51"/>
        <v>20805</v>
      </c>
      <c r="E1634" s="13">
        <f>IF(ISNA(VLOOKUP(F1634,'2020功能科目'!A:B,2,FALSE)),"",VLOOKUP(F1634,'2020功能科目'!A:B,2,FALSE))</f>
        <v>2080506</v>
      </c>
      <c r="F1634" s="12" t="s">
        <v>386</v>
      </c>
      <c r="G1634" s="14">
        <v>459762.48</v>
      </c>
      <c r="H1634" s="14">
        <v>458363.04</v>
      </c>
    </row>
    <row r="1635" spans="1:8">
      <c r="A1635" s="11">
        <v>255176</v>
      </c>
      <c r="B1635" s="12" t="s">
        <v>299</v>
      </c>
      <c r="C1635" s="13" t="str">
        <f t="shared" si="50"/>
        <v>210</v>
      </c>
      <c r="D1635" s="13" t="str">
        <f t="shared" si="51"/>
        <v>21011</v>
      </c>
      <c r="E1635" s="13">
        <f>IF(ISNA(VLOOKUP(F1635,'2020功能科目'!A:B,2,FALSE)),"",VLOOKUP(F1635,'2020功能科目'!A:B,2,FALSE))</f>
        <v>2101102</v>
      </c>
      <c r="F1635" s="12" t="s">
        <v>388</v>
      </c>
      <c r="G1635" s="14">
        <v>701343.53</v>
      </c>
      <c r="H1635" s="14">
        <v>744839.94</v>
      </c>
    </row>
    <row r="1636" spans="1:8">
      <c r="A1636" s="11">
        <v>255176</v>
      </c>
      <c r="B1636" s="12" t="s">
        <v>299</v>
      </c>
      <c r="C1636" s="13" t="str">
        <f t="shared" si="50"/>
        <v>221</v>
      </c>
      <c r="D1636" s="13" t="str">
        <f t="shared" si="51"/>
        <v>22102</v>
      </c>
      <c r="E1636" s="13">
        <f>IF(ISNA(VLOOKUP(F1636,'2020功能科目'!A:B,2,FALSE)),"",VLOOKUP(F1636,'2020功能科目'!A:B,2,FALSE))</f>
        <v>2210201</v>
      </c>
      <c r="F1636" s="12" t="s">
        <v>390</v>
      </c>
      <c r="G1636" s="14">
        <v>909534</v>
      </c>
      <c r="H1636" s="14">
        <v>909544.56</v>
      </c>
    </row>
    <row r="1637" spans="1:8">
      <c r="A1637" s="11">
        <v>255176</v>
      </c>
      <c r="B1637" s="12" t="s">
        <v>299</v>
      </c>
      <c r="C1637" s="13" t="str">
        <f t="shared" si="50"/>
        <v>221</v>
      </c>
      <c r="D1637" s="13" t="str">
        <f t="shared" si="51"/>
        <v>22102</v>
      </c>
      <c r="E1637" s="13">
        <f>IF(ISNA(VLOOKUP(F1637,'2020功能科目'!A:B,2,FALSE)),"",VLOOKUP(F1637,'2020功能科目'!A:B,2,FALSE))</f>
        <v>2210202</v>
      </c>
      <c r="F1637" s="12" t="s">
        <v>391</v>
      </c>
      <c r="G1637" s="14">
        <v>79210</v>
      </c>
      <c r="H1637" s="14">
        <v>81480</v>
      </c>
    </row>
    <row r="1638" spans="1:8">
      <c r="A1638" s="11">
        <v>255176</v>
      </c>
      <c r="B1638" s="12" t="s">
        <v>299</v>
      </c>
      <c r="C1638" s="13" t="str">
        <f t="shared" si="50"/>
        <v>221</v>
      </c>
      <c r="D1638" s="13" t="str">
        <f t="shared" si="51"/>
        <v>22102</v>
      </c>
      <c r="E1638" s="13">
        <f>IF(ISNA(VLOOKUP(F1638,'2020功能科目'!A:B,2,FALSE)),"",VLOOKUP(F1638,'2020功能科目'!A:B,2,FALSE))</f>
        <v>2210203</v>
      </c>
      <c r="F1638" s="12" t="s">
        <v>392</v>
      </c>
      <c r="G1638" s="14">
        <v>976934</v>
      </c>
      <c r="H1638" s="14">
        <v>977040</v>
      </c>
    </row>
    <row r="1639" spans="1:8">
      <c r="A1639" s="11">
        <v>255177</v>
      </c>
      <c r="B1639" s="12" t="s">
        <v>300</v>
      </c>
      <c r="C1639" s="13" t="str">
        <f t="shared" si="50"/>
        <v>205</v>
      </c>
      <c r="D1639" s="13" t="str">
        <f t="shared" si="51"/>
        <v>20502</v>
      </c>
      <c r="E1639" s="13">
        <f>IF(ISNA(VLOOKUP(F1639,'2020功能科目'!A:B,2,FALSE)),"",VLOOKUP(F1639,'2020功能科目'!A:B,2,FALSE))</f>
        <v>2050299</v>
      </c>
      <c r="F1639" s="12" t="s">
        <v>380</v>
      </c>
      <c r="G1639" s="14">
        <v>9717786.6600000001</v>
      </c>
      <c r="H1639" s="14">
        <v>9434000.6600000001</v>
      </c>
    </row>
    <row r="1640" spans="1:8">
      <c r="A1640" s="11">
        <v>255177</v>
      </c>
      <c r="B1640" s="12" t="s">
        <v>300</v>
      </c>
      <c r="C1640" s="13" t="str">
        <f t="shared" si="50"/>
        <v>205</v>
      </c>
      <c r="D1640" s="13" t="str">
        <f t="shared" si="51"/>
        <v>20508</v>
      </c>
      <c r="E1640" s="13">
        <f>IF(ISNA(VLOOKUP(F1640,'2020功能科目'!A:B,2,FALSE)),"",VLOOKUP(F1640,'2020功能科目'!A:B,2,FALSE))</f>
        <v>2050803</v>
      </c>
      <c r="F1640" s="12" t="s">
        <v>381</v>
      </c>
      <c r="G1640" s="14">
        <v>0</v>
      </c>
      <c r="H1640" s="14">
        <v>23200</v>
      </c>
    </row>
    <row r="1641" spans="1:8">
      <c r="A1641" s="11">
        <v>255177</v>
      </c>
      <c r="B1641" s="12" t="s">
        <v>300</v>
      </c>
      <c r="C1641" s="13" t="str">
        <f t="shared" si="50"/>
        <v>205</v>
      </c>
      <c r="D1641" s="13" t="str">
        <f t="shared" si="51"/>
        <v>20509</v>
      </c>
      <c r="E1641" s="13">
        <f>IF(ISNA(VLOOKUP(F1641,'2020功能科目'!A:B,2,FALSE)),"",VLOOKUP(F1641,'2020功能科目'!A:B,2,FALSE))</f>
        <v>2050999</v>
      </c>
      <c r="F1641" s="12" t="s">
        <v>397</v>
      </c>
      <c r="G1641" s="14">
        <v>63799.5</v>
      </c>
      <c r="H1641" s="14">
        <v>96799.5</v>
      </c>
    </row>
    <row r="1642" spans="1:8">
      <c r="A1642" s="11">
        <v>255177</v>
      </c>
      <c r="B1642" s="12" t="s">
        <v>300</v>
      </c>
      <c r="C1642" s="13" t="str">
        <f t="shared" si="50"/>
        <v>208</v>
      </c>
      <c r="D1642" s="13" t="str">
        <f t="shared" si="51"/>
        <v>20805</v>
      </c>
      <c r="E1642" s="13">
        <f>IF(ISNA(VLOOKUP(F1642,'2020功能科目'!A:B,2,FALSE)),"",VLOOKUP(F1642,'2020功能科目'!A:B,2,FALSE))</f>
        <v>2080502</v>
      </c>
      <c r="F1642" s="12" t="s">
        <v>384</v>
      </c>
      <c r="G1642" s="14">
        <v>310852</v>
      </c>
      <c r="H1642" s="14">
        <v>315892</v>
      </c>
    </row>
    <row r="1643" spans="1:8">
      <c r="A1643" s="11">
        <v>255177</v>
      </c>
      <c r="B1643" s="12" t="s">
        <v>300</v>
      </c>
      <c r="C1643" s="13" t="str">
        <f t="shared" si="50"/>
        <v>208</v>
      </c>
      <c r="D1643" s="13" t="str">
        <f t="shared" si="51"/>
        <v>20805</v>
      </c>
      <c r="E1643" s="13">
        <f>IF(ISNA(VLOOKUP(F1643,'2020功能科目'!A:B,2,FALSE)),"",VLOOKUP(F1643,'2020功能科目'!A:B,2,FALSE))</f>
        <v>2080505</v>
      </c>
      <c r="F1643" s="12" t="s">
        <v>385</v>
      </c>
      <c r="G1643" s="14">
        <v>716502.4</v>
      </c>
      <c r="H1643" s="14">
        <v>720805.12</v>
      </c>
    </row>
    <row r="1644" spans="1:8">
      <c r="A1644" s="11">
        <v>255177</v>
      </c>
      <c r="B1644" s="12" t="s">
        <v>300</v>
      </c>
      <c r="C1644" s="13" t="str">
        <f t="shared" si="50"/>
        <v>208</v>
      </c>
      <c r="D1644" s="13" t="str">
        <f t="shared" si="51"/>
        <v>20805</v>
      </c>
      <c r="E1644" s="13">
        <f>IF(ISNA(VLOOKUP(F1644,'2020功能科目'!A:B,2,FALSE)),"",VLOOKUP(F1644,'2020功能科目'!A:B,2,FALSE))</f>
        <v>2080506</v>
      </c>
      <c r="F1644" s="12" t="s">
        <v>386</v>
      </c>
      <c r="G1644" s="14">
        <v>358251.2</v>
      </c>
      <c r="H1644" s="14">
        <v>360402.56</v>
      </c>
    </row>
    <row r="1645" spans="1:8">
      <c r="A1645" s="11">
        <v>255177</v>
      </c>
      <c r="B1645" s="12" t="s">
        <v>300</v>
      </c>
      <c r="C1645" s="13" t="str">
        <f t="shared" si="50"/>
        <v>210</v>
      </c>
      <c r="D1645" s="13" t="str">
        <f t="shared" si="51"/>
        <v>21011</v>
      </c>
      <c r="E1645" s="13">
        <f>IF(ISNA(VLOOKUP(F1645,'2020功能科目'!A:B,2,FALSE)),"",VLOOKUP(F1645,'2020功能科目'!A:B,2,FALSE))</f>
        <v>2101102</v>
      </c>
      <c r="F1645" s="12" t="s">
        <v>388</v>
      </c>
      <c r="G1645" s="14">
        <v>605332.91</v>
      </c>
      <c r="H1645" s="14">
        <v>585654.16</v>
      </c>
    </row>
    <row r="1646" spans="1:8">
      <c r="A1646" s="11">
        <v>255177</v>
      </c>
      <c r="B1646" s="12" t="s">
        <v>300</v>
      </c>
      <c r="C1646" s="13" t="str">
        <f t="shared" si="50"/>
        <v>221</v>
      </c>
      <c r="D1646" s="13" t="str">
        <f t="shared" si="51"/>
        <v>22102</v>
      </c>
      <c r="E1646" s="13">
        <f>IF(ISNA(VLOOKUP(F1646,'2020功能科目'!A:B,2,FALSE)),"",VLOOKUP(F1646,'2020功能科目'!A:B,2,FALSE))</f>
        <v>2210201</v>
      </c>
      <c r="F1646" s="12" t="s">
        <v>390</v>
      </c>
      <c r="G1646" s="14">
        <v>709962</v>
      </c>
      <c r="H1646" s="14">
        <v>714603.84</v>
      </c>
    </row>
    <row r="1647" spans="1:8">
      <c r="A1647" s="11">
        <v>255177</v>
      </c>
      <c r="B1647" s="12" t="s">
        <v>300</v>
      </c>
      <c r="C1647" s="13" t="str">
        <f t="shared" si="50"/>
        <v>221</v>
      </c>
      <c r="D1647" s="13" t="str">
        <f t="shared" si="51"/>
        <v>22102</v>
      </c>
      <c r="E1647" s="13">
        <f>IF(ISNA(VLOOKUP(F1647,'2020功能科目'!A:B,2,FALSE)),"",VLOOKUP(F1647,'2020功能科目'!A:B,2,FALSE))</f>
        <v>2210202</v>
      </c>
      <c r="F1647" s="12" t="s">
        <v>391</v>
      </c>
      <c r="G1647" s="14">
        <v>54900</v>
      </c>
      <c r="H1647" s="14">
        <v>55200</v>
      </c>
    </row>
    <row r="1648" spans="1:8">
      <c r="A1648" s="11">
        <v>255177</v>
      </c>
      <c r="B1648" s="12" t="s">
        <v>300</v>
      </c>
      <c r="C1648" s="13" t="str">
        <f t="shared" si="50"/>
        <v>221</v>
      </c>
      <c r="D1648" s="13" t="str">
        <f t="shared" si="51"/>
        <v>22102</v>
      </c>
      <c r="E1648" s="13">
        <f>IF(ISNA(VLOOKUP(F1648,'2020功能科目'!A:B,2,FALSE)),"",VLOOKUP(F1648,'2020功能科目'!A:B,2,FALSE))</f>
        <v>2210203</v>
      </c>
      <c r="F1648" s="12" t="s">
        <v>392</v>
      </c>
      <c r="G1648" s="14">
        <v>644592</v>
      </c>
      <c r="H1648" s="14">
        <v>644592</v>
      </c>
    </row>
    <row r="1649" spans="1:8">
      <c r="A1649" s="11">
        <v>255178</v>
      </c>
      <c r="B1649" s="12" t="s">
        <v>301</v>
      </c>
      <c r="C1649" s="13" t="str">
        <f t="shared" si="50"/>
        <v>205</v>
      </c>
      <c r="D1649" s="13" t="str">
        <f t="shared" si="51"/>
        <v>20502</v>
      </c>
      <c r="E1649" s="13">
        <f>IF(ISNA(VLOOKUP(F1649,'2020功能科目'!A:B,2,FALSE)),"",VLOOKUP(F1649,'2020功能科目'!A:B,2,FALSE))</f>
        <v>2050299</v>
      </c>
      <c r="F1649" s="12" t="s">
        <v>380</v>
      </c>
      <c r="G1649" s="14">
        <v>5641091.79</v>
      </c>
      <c r="H1649" s="14">
        <v>5844912.8200000003</v>
      </c>
    </row>
    <row r="1650" spans="1:8">
      <c r="A1650" s="11">
        <v>255178</v>
      </c>
      <c r="B1650" s="12" t="s">
        <v>301</v>
      </c>
      <c r="C1650" s="13" t="str">
        <f t="shared" si="50"/>
        <v>205</v>
      </c>
      <c r="D1650" s="13" t="str">
        <f t="shared" si="51"/>
        <v>20508</v>
      </c>
      <c r="E1650" s="13">
        <f>IF(ISNA(VLOOKUP(F1650,'2020功能科目'!A:B,2,FALSE)),"",VLOOKUP(F1650,'2020功能科目'!A:B,2,FALSE))</f>
        <v>2050803</v>
      </c>
      <c r="F1650" s="12" t="s">
        <v>381</v>
      </c>
      <c r="G1650" s="14">
        <v>6575</v>
      </c>
      <c r="H1650" s="14">
        <v>13600</v>
      </c>
    </row>
    <row r="1651" spans="1:8">
      <c r="A1651" s="11">
        <v>255178</v>
      </c>
      <c r="B1651" s="12" t="s">
        <v>301</v>
      </c>
      <c r="C1651" s="13" t="str">
        <f t="shared" si="50"/>
        <v>208</v>
      </c>
      <c r="D1651" s="13" t="str">
        <f t="shared" si="51"/>
        <v>20805</v>
      </c>
      <c r="E1651" s="13">
        <f>IF(ISNA(VLOOKUP(F1651,'2020功能科目'!A:B,2,FALSE)),"",VLOOKUP(F1651,'2020功能科目'!A:B,2,FALSE))</f>
        <v>2080502</v>
      </c>
      <c r="F1651" s="12" t="s">
        <v>384</v>
      </c>
      <c r="G1651" s="14">
        <v>296073</v>
      </c>
      <c r="H1651" s="14">
        <v>296180</v>
      </c>
    </row>
    <row r="1652" spans="1:8">
      <c r="A1652" s="11">
        <v>255178</v>
      </c>
      <c r="B1652" s="12" t="s">
        <v>301</v>
      </c>
      <c r="C1652" s="13" t="str">
        <f t="shared" si="50"/>
        <v>208</v>
      </c>
      <c r="D1652" s="13" t="str">
        <f t="shared" si="51"/>
        <v>20805</v>
      </c>
      <c r="E1652" s="13">
        <f>IF(ISNA(VLOOKUP(F1652,'2020功能科目'!A:B,2,FALSE)),"",VLOOKUP(F1652,'2020功能科目'!A:B,2,FALSE))</f>
        <v>2080505</v>
      </c>
      <c r="F1652" s="12" t="s">
        <v>385</v>
      </c>
      <c r="G1652" s="14">
        <v>366759.84</v>
      </c>
      <c r="H1652" s="14">
        <v>391197.76</v>
      </c>
    </row>
    <row r="1653" spans="1:8">
      <c r="A1653" s="11">
        <v>255178</v>
      </c>
      <c r="B1653" s="12" t="s">
        <v>301</v>
      </c>
      <c r="C1653" s="13" t="str">
        <f t="shared" si="50"/>
        <v>208</v>
      </c>
      <c r="D1653" s="13" t="str">
        <f t="shared" si="51"/>
        <v>20805</v>
      </c>
      <c r="E1653" s="13">
        <f>IF(ISNA(VLOOKUP(F1653,'2020功能科目'!A:B,2,FALSE)),"",VLOOKUP(F1653,'2020功能科目'!A:B,2,FALSE))</f>
        <v>2080506</v>
      </c>
      <c r="F1653" s="12" t="s">
        <v>386</v>
      </c>
      <c r="G1653" s="14">
        <v>183379.92</v>
      </c>
      <c r="H1653" s="14">
        <v>195598.88</v>
      </c>
    </row>
    <row r="1654" spans="1:8">
      <c r="A1654" s="11">
        <v>255178</v>
      </c>
      <c r="B1654" s="12" t="s">
        <v>301</v>
      </c>
      <c r="C1654" s="13" t="str">
        <f t="shared" si="50"/>
        <v>208</v>
      </c>
      <c r="D1654" s="13" t="str">
        <f t="shared" si="51"/>
        <v>20808</v>
      </c>
      <c r="E1654" s="13">
        <f>IF(ISNA(VLOOKUP(F1654,'2020功能科目'!A:B,2,FALSE)),"",VLOOKUP(F1654,'2020功能科目'!A:B,2,FALSE))</f>
        <v>2080801</v>
      </c>
      <c r="F1654" s="12" t="s">
        <v>387</v>
      </c>
      <c r="G1654" s="14">
        <v>217958</v>
      </c>
      <c r="H1654" s="14">
        <v>0</v>
      </c>
    </row>
    <row r="1655" spans="1:8">
      <c r="A1655" s="11">
        <v>255178</v>
      </c>
      <c r="B1655" s="12" t="s">
        <v>301</v>
      </c>
      <c r="C1655" s="13" t="str">
        <f t="shared" si="50"/>
        <v>210</v>
      </c>
      <c r="D1655" s="13" t="str">
        <f t="shared" si="51"/>
        <v>21011</v>
      </c>
      <c r="E1655" s="13">
        <f>IF(ISNA(VLOOKUP(F1655,'2020功能科目'!A:B,2,FALSE)),"",VLOOKUP(F1655,'2020功能科目'!A:B,2,FALSE))</f>
        <v>2101102</v>
      </c>
      <c r="F1655" s="12" t="s">
        <v>388</v>
      </c>
      <c r="G1655" s="14">
        <v>307740.01</v>
      </c>
      <c r="H1655" s="14">
        <v>317848.18</v>
      </c>
    </row>
    <row r="1656" spans="1:8">
      <c r="A1656" s="11">
        <v>255178</v>
      </c>
      <c r="B1656" s="12" t="s">
        <v>301</v>
      </c>
      <c r="C1656" s="13" t="str">
        <f t="shared" si="50"/>
        <v>221</v>
      </c>
      <c r="D1656" s="13" t="str">
        <f t="shared" si="51"/>
        <v>22102</v>
      </c>
      <c r="E1656" s="13">
        <f>IF(ISNA(VLOOKUP(F1656,'2020功能科目'!A:B,2,FALSE)),"",VLOOKUP(F1656,'2020功能科目'!A:B,2,FALSE))</f>
        <v>2210201</v>
      </c>
      <c r="F1656" s="12" t="s">
        <v>390</v>
      </c>
      <c r="G1656" s="14">
        <v>380521</v>
      </c>
      <c r="H1656" s="14">
        <v>395398.32</v>
      </c>
    </row>
    <row r="1657" spans="1:8">
      <c r="A1657" s="11">
        <v>255178</v>
      </c>
      <c r="B1657" s="12" t="s">
        <v>301</v>
      </c>
      <c r="C1657" s="13" t="str">
        <f t="shared" si="50"/>
        <v>221</v>
      </c>
      <c r="D1657" s="13" t="str">
        <f t="shared" si="51"/>
        <v>22102</v>
      </c>
      <c r="E1657" s="13">
        <f>IF(ISNA(VLOOKUP(F1657,'2020功能科目'!A:B,2,FALSE)),"",VLOOKUP(F1657,'2020功能科目'!A:B,2,FALSE))</f>
        <v>2210202</v>
      </c>
      <c r="F1657" s="12" t="s">
        <v>391</v>
      </c>
      <c r="G1657" s="14">
        <v>41770</v>
      </c>
      <c r="H1657" s="14">
        <v>42360</v>
      </c>
    </row>
    <row r="1658" spans="1:8">
      <c r="A1658" s="11">
        <v>255178</v>
      </c>
      <c r="B1658" s="12" t="s">
        <v>301</v>
      </c>
      <c r="C1658" s="13" t="str">
        <f t="shared" si="50"/>
        <v>221</v>
      </c>
      <c r="D1658" s="13" t="str">
        <f t="shared" si="51"/>
        <v>22102</v>
      </c>
      <c r="E1658" s="13">
        <f>IF(ISNA(VLOOKUP(F1658,'2020功能科目'!A:B,2,FALSE)),"",VLOOKUP(F1658,'2020功能科目'!A:B,2,FALSE))</f>
        <v>2210203</v>
      </c>
      <c r="F1658" s="12" t="s">
        <v>392</v>
      </c>
      <c r="G1658" s="14">
        <v>347561</v>
      </c>
      <c r="H1658" s="14">
        <v>366504</v>
      </c>
    </row>
    <row r="1659" spans="1:8">
      <c r="A1659" s="11">
        <v>255181</v>
      </c>
      <c r="B1659" s="12" t="s">
        <v>302</v>
      </c>
      <c r="C1659" s="13" t="str">
        <f t="shared" si="50"/>
        <v>205</v>
      </c>
      <c r="D1659" s="13" t="str">
        <f t="shared" si="51"/>
        <v>20502</v>
      </c>
      <c r="E1659" s="13">
        <f>IF(ISNA(VLOOKUP(F1659,'2020功能科目'!A:B,2,FALSE)),"",VLOOKUP(F1659,'2020功能科目'!A:B,2,FALSE))</f>
        <v>2050201</v>
      </c>
      <c r="F1659" s="12" t="s">
        <v>377</v>
      </c>
      <c r="G1659" s="14">
        <v>24762681.16</v>
      </c>
      <c r="H1659" s="14">
        <v>14838200</v>
      </c>
    </row>
    <row r="1660" spans="1:8">
      <c r="A1660" s="11">
        <v>255181</v>
      </c>
      <c r="B1660" s="12" t="s">
        <v>302</v>
      </c>
      <c r="C1660" s="13" t="str">
        <f t="shared" si="50"/>
        <v>205</v>
      </c>
      <c r="D1660" s="13" t="str">
        <f t="shared" si="51"/>
        <v>20502</v>
      </c>
      <c r="E1660" s="13">
        <f>IF(ISNA(VLOOKUP(F1660,'2020功能科目'!A:B,2,FALSE)),"",VLOOKUP(F1660,'2020功能科目'!A:B,2,FALSE))</f>
        <v>2050202</v>
      </c>
      <c r="F1660" s="12" t="s">
        <v>378</v>
      </c>
      <c r="G1660" s="14">
        <v>153751058.88999999</v>
      </c>
      <c r="H1660" s="14">
        <v>124730000</v>
      </c>
    </row>
    <row r="1661" spans="1:8">
      <c r="A1661" s="11">
        <v>255181</v>
      </c>
      <c r="B1661" s="12" t="s">
        <v>302</v>
      </c>
      <c r="C1661" s="13" t="str">
        <f t="shared" si="50"/>
        <v>205</v>
      </c>
      <c r="D1661" s="13" t="str">
        <f t="shared" si="51"/>
        <v>20502</v>
      </c>
      <c r="E1661" s="13">
        <f>IF(ISNA(VLOOKUP(F1661,'2020功能科目'!A:B,2,FALSE)),"",VLOOKUP(F1661,'2020功能科目'!A:B,2,FALSE))</f>
        <v>2050203</v>
      </c>
      <c r="F1661" s="12" t="s">
        <v>393</v>
      </c>
      <c r="G1661" s="14">
        <v>105595371.97</v>
      </c>
      <c r="H1661" s="14">
        <v>74550000</v>
      </c>
    </row>
    <row r="1662" spans="1:8">
      <c r="A1662" s="11">
        <v>255181</v>
      </c>
      <c r="B1662" s="12" t="s">
        <v>302</v>
      </c>
      <c r="C1662" s="13" t="str">
        <f t="shared" si="50"/>
        <v>205</v>
      </c>
      <c r="D1662" s="13" t="str">
        <f t="shared" si="51"/>
        <v>20502</v>
      </c>
      <c r="E1662" s="13">
        <f>IF(ISNA(VLOOKUP(F1662,'2020功能科目'!A:B,2,FALSE)),"",VLOOKUP(F1662,'2020功能科目'!A:B,2,FALSE))</f>
        <v>2050204</v>
      </c>
      <c r="F1662" s="12" t="s">
        <v>379</v>
      </c>
      <c r="G1662" s="14">
        <v>110548559.26000001</v>
      </c>
      <c r="H1662" s="14">
        <v>139989400</v>
      </c>
    </row>
    <row r="1663" spans="1:8">
      <c r="A1663" s="11">
        <v>255181</v>
      </c>
      <c r="B1663" s="12" t="s">
        <v>302</v>
      </c>
      <c r="C1663" s="13" t="str">
        <f t="shared" si="50"/>
        <v>205</v>
      </c>
      <c r="D1663" s="13" t="str">
        <f t="shared" si="51"/>
        <v>20502</v>
      </c>
      <c r="E1663" s="13">
        <f>IF(ISNA(VLOOKUP(F1663,'2020功能科目'!A:B,2,FALSE)),"",VLOOKUP(F1663,'2020功能科目'!A:B,2,FALSE))</f>
        <v>2050299</v>
      </c>
      <c r="F1663" s="12" t="s">
        <v>380</v>
      </c>
      <c r="G1663" s="14">
        <v>298290502.44999999</v>
      </c>
      <c r="H1663" s="14">
        <v>229798650.47</v>
      </c>
    </row>
    <row r="1664" spans="1:8">
      <c r="A1664" s="11">
        <v>255181</v>
      </c>
      <c r="B1664" s="12" t="s">
        <v>302</v>
      </c>
      <c r="C1664" s="13" t="str">
        <f t="shared" si="50"/>
        <v>205</v>
      </c>
      <c r="D1664" s="13" t="str">
        <f t="shared" si="51"/>
        <v>20508</v>
      </c>
      <c r="E1664" s="13">
        <f>IF(ISNA(VLOOKUP(F1664,'2020功能科目'!A:B,2,FALSE)),"",VLOOKUP(F1664,'2020功能科目'!A:B,2,FALSE))</f>
        <v>2050803</v>
      </c>
      <c r="F1664" s="12" t="s">
        <v>381</v>
      </c>
      <c r="G1664" s="14">
        <v>0</v>
      </c>
      <c r="H1664" s="14">
        <v>74400</v>
      </c>
    </row>
    <row r="1665" spans="1:8">
      <c r="A1665" s="11">
        <v>255181</v>
      </c>
      <c r="B1665" s="12" t="s">
        <v>302</v>
      </c>
      <c r="C1665" s="13" t="str">
        <f t="shared" si="50"/>
        <v>205</v>
      </c>
      <c r="D1665" s="13" t="str">
        <f t="shared" si="51"/>
        <v>20509</v>
      </c>
      <c r="E1665" s="13">
        <f>IF(ISNA(VLOOKUP(F1665,'2020功能科目'!A:B,2,FALSE)),"",VLOOKUP(F1665,'2020功能科目'!A:B,2,FALSE))</f>
        <v>2050903</v>
      </c>
      <c r="F1665" s="12" t="s">
        <v>382</v>
      </c>
      <c r="G1665" s="14">
        <v>4287576</v>
      </c>
      <c r="H1665" s="14">
        <v>10330810</v>
      </c>
    </row>
    <row r="1666" spans="1:8">
      <c r="A1666" s="11">
        <v>255181</v>
      </c>
      <c r="B1666" s="12" t="s">
        <v>302</v>
      </c>
      <c r="C1666" s="13" t="str">
        <f t="shared" si="50"/>
        <v>205</v>
      </c>
      <c r="D1666" s="13" t="str">
        <f t="shared" si="51"/>
        <v>20509</v>
      </c>
      <c r="E1666" s="13">
        <f>IF(ISNA(VLOOKUP(F1666,'2020功能科目'!A:B,2,FALSE)),"",VLOOKUP(F1666,'2020功能科目'!A:B,2,FALSE))</f>
        <v>2050999</v>
      </c>
      <c r="F1666" s="12" t="s">
        <v>397</v>
      </c>
      <c r="G1666" s="14">
        <v>98830011.719999999</v>
      </c>
      <c r="H1666" s="14">
        <v>183122086</v>
      </c>
    </row>
    <row r="1667" spans="1:8">
      <c r="A1667" s="11">
        <v>255181</v>
      </c>
      <c r="B1667" s="12" t="s">
        <v>302</v>
      </c>
      <c r="C1667" s="13" t="str">
        <f t="shared" ref="C1667:C1730" si="52">LEFT(D1667,3)</f>
        <v>208</v>
      </c>
      <c r="D1667" s="13" t="str">
        <f t="shared" ref="D1667:D1730" si="53">LEFT(E1667,5)</f>
        <v>20805</v>
      </c>
      <c r="E1667" s="13">
        <f>IF(ISNA(VLOOKUP(F1667,'2020功能科目'!A:B,2,FALSE)),"",VLOOKUP(F1667,'2020功能科目'!A:B,2,FALSE))</f>
        <v>2080502</v>
      </c>
      <c r="F1667" s="12" t="s">
        <v>384</v>
      </c>
      <c r="G1667" s="14">
        <v>2673731.5</v>
      </c>
      <c r="H1667" s="14">
        <v>2063337</v>
      </c>
    </row>
    <row r="1668" spans="1:8">
      <c r="A1668" s="11">
        <v>255181</v>
      </c>
      <c r="B1668" s="12" t="s">
        <v>302</v>
      </c>
      <c r="C1668" s="13" t="str">
        <f t="shared" si="52"/>
        <v>208</v>
      </c>
      <c r="D1668" s="13" t="str">
        <f t="shared" si="53"/>
        <v>20805</v>
      </c>
      <c r="E1668" s="13">
        <f>IF(ISNA(VLOOKUP(F1668,'2020功能科目'!A:B,2,FALSE)),"",VLOOKUP(F1668,'2020功能科目'!A:B,2,FALSE))</f>
        <v>2080505</v>
      </c>
      <c r="F1668" s="12" t="s">
        <v>385</v>
      </c>
      <c r="G1668" s="14">
        <v>2086778.72</v>
      </c>
      <c r="H1668" s="14">
        <v>2229639.86</v>
      </c>
    </row>
    <row r="1669" spans="1:8">
      <c r="A1669" s="11">
        <v>255181</v>
      </c>
      <c r="B1669" s="12" t="s">
        <v>302</v>
      </c>
      <c r="C1669" s="13" t="str">
        <f t="shared" si="52"/>
        <v>208</v>
      </c>
      <c r="D1669" s="13" t="str">
        <f t="shared" si="53"/>
        <v>20805</v>
      </c>
      <c r="E1669" s="13">
        <f>IF(ISNA(VLOOKUP(F1669,'2020功能科目'!A:B,2,FALSE)),"",VLOOKUP(F1669,'2020功能科目'!A:B,2,FALSE))</f>
        <v>2080506</v>
      </c>
      <c r="F1669" s="12" t="s">
        <v>386</v>
      </c>
      <c r="G1669" s="14">
        <v>1043389.36</v>
      </c>
      <c r="H1669" s="14">
        <v>1114819.93</v>
      </c>
    </row>
    <row r="1670" spans="1:8">
      <c r="A1670" s="11">
        <v>255181</v>
      </c>
      <c r="B1670" s="12" t="s">
        <v>302</v>
      </c>
      <c r="C1670" s="13" t="str">
        <f t="shared" si="52"/>
        <v>208</v>
      </c>
      <c r="D1670" s="13" t="str">
        <f t="shared" si="53"/>
        <v>20808</v>
      </c>
      <c r="E1670" s="13">
        <f>IF(ISNA(VLOOKUP(F1670,'2020功能科目'!A:B,2,FALSE)),"",VLOOKUP(F1670,'2020功能科目'!A:B,2,FALSE))</f>
        <v>2080801</v>
      </c>
      <c r="F1670" s="12" t="s">
        <v>387</v>
      </c>
      <c r="G1670" s="14">
        <v>240278</v>
      </c>
      <c r="H1670" s="14">
        <v>0</v>
      </c>
    </row>
    <row r="1671" spans="1:8">
      <c r="A1671" s="11">
        <v>255181</v>
      </c>
      <c r="B1671" s="12" t="s">
        <v>302</v>
      </c>
      <c r="C1671" s="13" t="str">
        <f t="shared" si="52"/>
        <v>210</v>
      </c>
      <c r="D1671" s="13" t="str">
        <f t="shared" si="53"/>
        <v>21011</v>
      </c>
      <c r="E1671" s="13">
        <f>IF(ISNA(VLOOKUP(F1671,'2020功能科目'!A:B,2,FALSE)),"",VLOOKUP(F1671,'2020功能科目'!A:B,2,FALSE))</f>
        <v>2101102</v>
      </c>
      <c r="F1671" s="12" t="s">
        <v>388</v>
      </c>
      <c r="G1671" s="14">
        <v>1971182.43</v>
      </c>
      <c r="H1671" s="14">
        <v>1811582.39</v>
      </c>
    </row>
    <row r="1672" spans="1:8">
      <c r="A1672" s="11">
        <v>255181</v>
      </c>
      <c r="B1672" s="12" t="s">
        <v>302</v>
      </c>
      <c r="C1672" s="13" t="str">
        <f t="shared" si="52"/>
        <v>210</v>
      </c>
      <c r="D1672" s="13" t="str">
        <f t="shared" si="53"/>
        <v>21011</v>
      </c>
      <c r="E1672" s="13">
        <f>IF(ISNA(VLOOKUP(F1672,'2020功能科目'!A:B,2,FALSE)),"",VLOOKUP(F1672,'2020功能科目'!A:B,2,FALSE))</f>
        <v>2101199</v>
      </c>
      <c r="F1672" s="12" t="s">
        <v>389</v>
      </c>
      <c r="G1672" s="14">
        <v>90000</v>
      </c>
      <c r="H1672" s="14">
        <v>90000</v>
      </c>
    </row>
    <row r="1673" spans="1:8">
      <c r="A1673" s="11">
        <v>255181</v>
      </c>
      <c r="B1673" s="12" t="s">
        <v>302</v>
      </c>
      <c r="C1673" s="13" t="str">
        <f t="shared" si="52"/>
        <v>212</v>
      </c>
      <c r="D1673" s="13" t="str">
        <f t="shared" si="53"/>
        <v>21203</v>
      </c>
      <c r="E1673" s="13">
        <f>IF(ISNA(VLOOKUP(F1673,'2020功能科目'!A:B,2,FALSE)),"",VLOOKUP(F1673,'2020功能科目'!A:B,2,FALSE))</f>
        <v>2120399</v>
      </c>
      <c r="F1673" s="12" t="s">
        <v>406</v>
      </c>
      <c r="G1673" s="14">
        <v>18777526.809999999</v>
      </c>
      <c r="H1673" s="14">
        <v>0</v>
      </c>
    </row>
    <row r="1674" spans="1:8">
      <c r="A1674" s="11">
        <v>255181</v>
      </c>
      <c r="B1674" s="12" t="s">
        <v>302</v>
      </c>
      <c r="C1674" s="13" t="str">
        <f t="shared" si="52"/>
        <v>221</v>
      </c>
      <c r="D1674" s="13" t="str">
        <f t="shared" si="53"/>
        <v>22102</v>
      </c>
      <c r="E1674" s="13">
        <f>IF(ISNA(VLOOKUP(F1674,'2020功能科目'!A:B,2,FALSE)),"",VLOOKUP(F1674,'2020功能科目'!A:B,2,FALSE))</f>
        <v>2210201</v>
      </c>
      <c r="F1674" s="12" t="s">
        <v>390</v>
      </c>
      <c r="G1674" s="14">
        <v>2233599</v>
      </c>
      <c r="H1674" s="14">
        <v>2230229.89</v>
      </c>
    </row>
    <row r="1675" spans="1:8">
      <c r="A1675" s="11">
        <v>255181</v>
      </c>
      <c r="B1675" s="12" t="s">
        <v>302</v>
      </c>
      <c r="C1675" s="13" t="str">
        <f t="shared" si="52"/>
        <v>221</v>
      </c>
      <c r="D1675" s="13" t="str">
        <f t="shared" si="53"/>
        <v>22102</v>
      </c>
      <c r="E1675" s="13">
        <f>IF(ISNA(VLOOKUP(F1675,'2020功能科目'!A:B,2,FALSE)),"",VLOOKUP(F1675,'2020功能科目'!A:B,2,FALSE))</f>
        <v>2210202</v>
      </c>
      <c r="F1675" s="12" t="s">
        <v>391</v>
      </c>
      <c r="G1675" s="14">
        <v>222470</v>
      </c>
      <c r="H1675" s="14">
        <v>223200</v>
      </c>
    </row>
    <row r="1676" spans="1:8">
      <c r="A1676" s="11">
        <v>255181</v>
      </c>
      <c r="B1676" s="12" t="s">
        <v>302</v>
      </c>
      <c r="C1676" s="13" t="str">
        <f t="shared" si="52"/>
        <v>221</v>
      </c>
      <c r="D1676" s="13" t="str">
        <f t="shared" si="53"/>
        <v>22102</v>
      </c>
      <c r="E1676" s="13">
        <f>IF(ISNA(VLOOKUP(F1676,'2020功能科目'!A:B,2,FALSE)),"",VLOOKUP(F1676,'2020功能科目'!A:B,2,FALSE))</f>
        <v>2210203</v>
      </c>
      <c r="F1676" s="12" t="s">
        <v>392</v>
      </c>
      <c r="G1676" s="14">
        <v>1488842</v>
      </c>
      <c r="H1676" s="14">
        <v>1434852</v>
      </c>
    </row>
    <row r="1677" spans="1:8">
      <c r="A1677" s="11">
        <v>255184</v>
      </c>
      <c r="B1677" s="12" t="s">
        <v>303</v>
      </c>
      <c r="C1677" s="13" t="str">
        <f t="shared" si="52"/>
        <v>205</v>
      </c>
      <c r="D1677" s="13" t="str">
        <f t="shared" si="53"/>
        <v>20502</v>
      </c>
      <c r="E1677" s="13">
        <f>IF(ISNA(VLOOKUP(F1677,'2020功能科目'!A:B,2,FALSE)),"",VLOOKUP(F1677,'2020功能科目'!A:B,2,FALSE))</f>
        <v>2050299</v>
      </c>
      <c r="F1677" s="12" t="s">
        <v>380</v>
      </c>
      <c r="G1677" s="14">
        <v>57939</v>
      </c>
      <c r="H1677" s="14">
        <v>0</v>
      </c>
    </row>
    <row r="1678" spans="1:8">
      <c r="A1678" s="11">
        <v>255184</v>
      </c>
      <c r="B1678" s="12" t="s">
        <v>303</v>
      </c>
      <c r="C1678" s="13" t="str">
        <f t="shared" si="52"/>
        <v>205</v>
      </c>
      <c r="D1678" s="13" t="str">
        <f t="shared" si="53"/>
        <v>20503</v>
      </c>
      <c r="E1678" s="13">
        <f>IF(ISNA(VLOOKUP(F1678,'2020功能科目'!A:B,2,FALSE)),"",VLOOKUP(F1678,'2020功能科目'!A:B,2,FALSE))</f>
        <v>2050302</v>
      </c>
      <c r="F1678" s="12" t="s">
        <v>394</v>
      </c>
      <c r="G1678" s="14">
        <v>39656648.950000003</v>
      </c>
      <c r="H1678" s="14">
        <v>36284919.670000002</v>
      </c>
    </row>
    <row r="1679" spans="1:8">
      <c r="A1679" s="11">
        <v>255184</v>
      </c>
      <c r="B1679" s="12" t="s">
        <v>303</v>
      </c>
      <c r="C1679" s="13" t="str">
        <f t="shared" si="52"/>
        <v>205</v>
      </c>
      <c r="D1679" s="13" t="str">
        <f t="shared" si="53"/>
        <v>20503</v>
      </c>
      <c r="E1679" s="13">
        <f>IF(ISNA(VLOOKUP(F1679,'2020功能科目'!A:B,2,FALSE)),"",VLOOKUP(F1679,'2020功能科目'!A:B,2,FALSE))</f>
        <v>2050399</v>
      </c>
      <c r="F1679" s="12" t="s">
        <v>395</v>
      </c>
      <c r="G1679" s="14">
        <v>0</v>
      </c>
      <c r="H1679" s="14">
        <v>96009.66</v>
      </c>
    </row>
    <row r="1680" spans="1:8">
      <c r="A1680" s="11">
        <v>255184</v>
      </c>
      <c r="B1680" s="12" t="s">
        <v>303</v>
      </c>
      <c r="C1680" s="13" t="str">
        <f t="shared" si="52"/>
        <v>205</v>
      </c>
      <c r="D1680" s="13" t="str">
        <f t="shared" si="53"/>
        <v>20508</v>
      </c>
      <c r="E1680" s="13">
        <f>IF(ISNA(VLOOKUP(F1680,'2020功能科目'!A:B,2,FALSE)),"",VLOOKUP(F1680,'2020功能科目'!A:B,2,FALSE))</f>
        <v>2050803</v>
      </c>
      <c r="F1680" s="12" t="s">
        <v>381</v>
      </c>
      <c r="G1680" s="14">
        <v>52390</v>
      </c>
      <c r="H1680" s="14">
        <v>122400</v>
      </c>
    </row>
    <row r="1681" spans="1:8">
      <c r="A1681" s="11">
        <v>255184</v>
      </c>
      <c r="B1681" s="12" t="s">
        <v>303</v>
      </c>
      <c r="C1681" s="13" t="str">
        <f t="shared" si="52"/>
        <v>205</v>
      </c>
      <c r="D1681" s="13" t="str">
        <f t="shared" si="53"/>
        <v>20509</v>
      </c>
      <c r="E1681" s="13">
        <f>IF(ISNA(VLOOKUP(F1681,'2020功能科目'!A:B,2,FALSE)),"",VLOOKUP(F1681,'2020功能科目'!A:B,2,FALSE))</f>
        <v>2050905</v>
      </c>
      <c r="F1681" s="12" t="s">
        <v>396</v>
      </c>
      <c r="G1681" s="14">
        <v>922210</v>
      </c>
      <c r="H1681" s="14">
        <v>924210</v>
      </c>
    </row>
    <row r="1682" spans="1:8">
      <c r="A1682" s="11">
        <v>255184</v>
      </c>
      <c r="B1682" s="12" t="s">
        <v>303</v>
      </c>
      <c r="C1682" s="13" t="str">
        <f t="shared" si="52"/>
        <v>208</v>
      </c>
      <c r="D1682" s="13" t="str">
        <f t="shared" si="53"/>
        <v>20805</v>
      </c>
      <c r="E1682" s="13">
        <f>IF(ISNA(VLOOKUP(F1682,'2020功能科目'!A:B,2,FALSE)),"",VLOOKUP(F1682,'2020功能科目'!A:B,2,FALSE))</f>
        <v>2080502</v>
      </c>
      <c r="F1682" s="12" t="s">
        <v>384</v>
      </c>
      <c r="G1682" s="14">
        <v>10505767.57</v>
      </c>
      <c r="H1682" s="14">
        <v>8015723</v>
      </c>
    </row>
    <row r="1683" spans="1:8">
      <c r="A1683" s="11">
        <v>255184</v>
      </c>
      <c r="B1683" s="12" t="s">
        <v>303</v>
      </c>
      <c r="C1683" s="13" t="str">
        <f t="shared" si="52"/>
        <v>208</v>
      </c>
      <c r="D1683" s="13" t="str">
        <f t="shared" si="53"/>
        <v>20805</v>
      </c>
      <c r="E1683" s="13">
        <f>IF(ISNA(VLOOKUP(F1683,'2020功能科目'!A:B,2,FALSE)),"",VLOOKUP(F1683,'2020功能科目'!A:B,2,FALSE))</f>
        <v>2080505</v>
      </c>
      <c r="F1683" s="12" t="s">
        <v>385</v>
      </c>
      <c r="G1683" s="14">
        <v>3417096</v>
      </c>
      <c r="H1683" s="14">
        <v>3881629.44</v>
      </c>
    </row>
    <row r="1684" spans="1:8">
      <c r="A1684" s="11">
        <v>255184</v>
      </c>
      <c r="B1684" s="12" t="s">
        <v>303</v>
      </c>
      <c r="C1684" s="13" t="str">
        <f t="shared" si="52"/>
        <v>208</v>
      </c>
      <c r="D1684" s="13" t="str">
        <f t="shared" si="53"/>
        <v>20805</v>
      </c>
      <c r="E1684" s="13">
        <f>IF(ISNA(VLOOKUP(F1684,'2020功能科目'!A:B,2,FALSE)),"",VLOOKUP(F1684,'2020功能科目'!A:B,2,FALSE))</f>
        <v>2080506</v>
      </c>
      <c r="F1684" s="12" t="s">
        <v>386</v>
      </c>
      <c r="G1684" s="14">
        <v>1708548</v>
      </c>
      <c r="H1684" s="14">
        <v>1940814.72</v>
      </c>
    </row>
    <row r="1685" spans="1:8">
      <c r="A1685" s="11">
        <v>255184</v>
      </c>
      <c r="B1685" s="12" t="s">
        <v>303</v>
      </c>
      <c r="C1685" s="13" t="str">
        <f t="shared" si="52"/>
        <v>210</v>
      </c>
      <c r="D1685" s="13" t="str">
        <f t="shared" si="53"/>
        <v>21011</v>
      </c>
      <c r="E1685" s="13">
        <f>IF(ISNA(VLOOKUP(F1685,'2020功能科目'!A:B,2,FALSE)),"",VLOOKUP(F1685,'2020功能科目'!A:B,2,FALSE))</f>
        <v>2101102</v>
      </c>
      <c r="F1685" s="12" t="s">
        <v>388</v>
      </c>
      <c r="G1685" s="14">
        <v>2870701.7</v>
      </c>
      <c r="H1685" s="14">
        <v>3153823.92</v>
      </c>
    </row>
    <row r="1686" spans="1:8">
      <c r="A1686" s="11">
        <v>255184</v>
      </c>
      <c r="B1686" s="12" t="s">
        <v>303</v>
      </c>
      <c r="C1686" s="13" t="str">
        <f t="shared" si="52"/>
        <v>210</v>
      </c>
      <c r="D1686" s="13" t="str">
        <f t="shared" si="53"/>
        <v>21011</v>
      </c>
      <c r="E1686" s="13">
        <f>IF(ISNA(VLOOKUP(F1686,'2020功能科目'!A:B,2,FALSE)),"",VLOOKUP(F1686,'2020功能科目'!A:B,2,FALSE))</f>
        <v>2101199</v>
      </c>
      <c r="F1686" s="12" t="s">
        <v>389</v>
      </c>
      <c r="G1686" s="14">
        <v>892500</v>
      </c>
      <c r="H1686" s="14">
        <v>990000</v>
      </c>
    </row>
    <row r="1687" spans="1:8">
      <c r="A1687" s="11">
        <v>255184</v>
      </c>
      <c r="B1687" s="12" t="s">
        <v>303</v>
      </c>
      <c r="C1687" s="13" t="str">
        <f t="shared" si="52"/>
        <v>221</v>
      </c>
      <c r="D1687" s="13" t="str">
        <f t="shared" si="53"/>
        <v>22102</v>
      </c>
      <c r="E1687" s="13">
        <f>IF(ISNA(VLOOKUP(F1687,'2020功能科目'!A:B,2,FALSE)),"",VLOOKUP(F1687,'2020功能科目'!A:B,2,FALSE))</f>
        <v>2210201</v>
      </c>
      <c r="F1687" s="12" t="s">
        <v>390</v>
      </c>
      <c r="G1687" s="14">
        <v>3734346</v>
      </c>
      <c r="H1687" s="14">
        <v>3829222.08</v>
      </c>
    </row>
    <row r="1688" spans="1:8">
      <c r="A1688" s="11">
        <v>255184</v>
      </c>
      <c r="B1688" s="12" t="s">
        <v>303</v>
      </c>
      <c r="C1688" s="13" t="str">
        <f t="shared" si="52"/>
        <v>221</v>
      </c>
      <c r="D1688" s="13" t="str">
        <f t="shared" si="53"/>
        <v>22102</v>
      </c>
      <c r="E1688" s="13">
        <f>IF(ISNA(VLOOKUP(F1688,'2020功能科目'!A:B,2,FALSE)),"",VLOOKUP(F1688,'2020功能科目'!A:B,2,FALSE))</f>
        <v>2210202</v>
      </c>
      <c r="F1688" s="12" t="s">
        <v>391</v>
      </c>
      <c r="G1688" s="14">
        <v>642870</v>
      </c>
      <c r="H1688" s="14">
        <v>681840</v>
      </c>
    </row>
    <row r="1689" spans="1:8">
      <c r="A1689" s="11">
        <v>255184</v>
      </c>
      <c r="B1689" s="12" t="s">
        <v>303</v>
      </c>
      <c r="C1689" s="13" t="str">
        <f t="shared" si="52"/>
        <v>221</v>
      </c>
      <c r="D1689" s="13" t="str">
        <f t="shared" si="53"/>
        <v>22102</v>
      </c>
      <c r="E1689" s="13">
        <f>IF(ISNA(VLOOKUP(F1689,'2020功能科目'!A:B,2,FALSE)),"",VLOOKUP(F1689,'2020功能科目'!A:B,2,FALSE))</f>
        <v>2210203</v>
      </c>
      <c r="F1689" s="12" t="s">
        <v>392</v>
      </c>
      <c r="G1689" s="14">
        <v>3480283</v>
      </c>
      <c r="H1689" s="14">
        <v>3853188</v>
      </c>
    </row>
    <row r="1690" spans="1:8">
      <c r="A1690" s="11">
        <v>255185</v>
      </c>
      <c r="B1690" s="12" t="s">
        <v>304</v>
      </c>
      <c r="C1690" s="13" t="str">
        <f t="shared" si="52"/>
        <v>205</v>
      </c>
      <c r="D1690" s="13" t="str">
        <f t="shared" si="53"/>
        <v>20502</v>
      </c>
      <c r="E1690" s="13">
        <f>IF(ISNA(VLOOKUP(F1690,'2020功能科目'!A:B,2,FALSE)),"",VLOOKUP(F1690,'2020功能科目'!A:B,2,FALSE))</f>
        <v>2050204</v>
      </c>
      <c r="F1690" s="12" t="s">
        <v>379</v>
      </c>
      <c r="G1690" s="14">
        <v>31768842.48</v>
      </c>
      <c r="H1690" s="14">
        <v>25790509.629999999</v>
      </c>
    </row>
    <row r="1691" spans="1:8">
      <c r="A1691" s="11">
        <v>255185</v>
      </c>
      <c r="B1691" s="12" t="s">
        <v>304</v>
      </c>
      <c r="C1691" s="13" t="str">
        <f t="shared" si="52"/>
        <v>205</v>
      </c>
      <c r="D1691" s="13" t="str">
        <f t="shared" si="53"/>
        <v>20502</v>
      </c>
      <c r="E1691" s="13">
        <f>IF(ISNA(VLOOKUP(F1691,'2020功能科目'!A:B,2,FALSE)),"",VLOOKUP(F1691,'2020功能科目'!A:B,2,FALSE))</f>
        <v>2050299</v>
      </c>
      <c r="F1691" s="12" t="s">
        <v>380</v>
      </c>
      <c r="G1691" s="14">
        <v>43070.83</v>
      </c>
      <c r="H1691" s="14">
        <v>0</v>
      </c>
    </row>
    <row r="1692" spans="1:8">
      <c r="A1692" s="11">
        <v>255185</v>
      </c>
      <c r="B1692" s="12" t="s">
        <v>304</v>
      </c>
      <c r="C1692" s="13" t="str">
        <f t="shared" si="52"/>
        <v>205</v>
      </c>
      <c r="D1692" s="13" t="str">
        <f t="shared" si="53"/>
        <v>20508</v>
      </c>
      <c r="E1692" s="13">
        <f>IF(ISNA(VLOOKUP(F1692,'2020功能科目'!A:B,2,FALSE)),"",VLOOKUP(F1692,'2020功能科目'!A:B,2,FALSE))</f>
        <v>2050803</v>
      </c>
      <c r="F1692" s="12" t="s">
        <v>381</v>
      </c>
      <c r="G1692" s="14">
        <v>38800</v>
      </c>
      <c r="H1692" s="14">
        <v>77600</v>
      </c>
    </row>
    <row r="1693" spans="1:8">
      <c r="A1693" s="11">
        <v>255185</v>
      </c>
      <c r="B1693" s="12" t="s">
        <v>304</v>
      </c>
      <c r="C1693" s="13" t="str">
        <f t="shared" si="52"/>
        <v>205</v>
      </c>
      <c r="D1693" s="13" t="str">
        <f t="shared" si="53"/>
        <v>20509</v>
      </c>
      <c r="E1693" s="13">
        <f>IF(ISNA(VLOOKUP(F1693,'2020功能科目'!A:B,2,FALSE)),"",VLOOKUP(F1693,'2020功能科目'!A:B,2,FALSE))</f>
        <v>2050903</v>
      </c>
      <c r="F1693" s="12" t="s">
        <v>382</v>
      </c>
      <c r="G1693" s="14">
        <v>607905.46</v>
      </c>
      <c r="H1693" s="14">
        <v>1519000</v>
      </c>
    </row>
    <row r="1694" spans="1:8">
      <c r="A1694" s="11">
        <v>255185</v>
      </c>
      <c r="B1694" s="12" t="s">
        <v>304</v>
      </c>
      <c r="C1694" s="13" t="str">
        <f t="shared" si="52"/>
        <v>205</v>
      </c>
      <c r="D1694" s="13" t="str">
        <f t="shared" si="53"/>
        <v>20509</v>
      </c>
      <c r="E1694" s="13">
        <f>IF(ISNA(VLOOKUP(F1694,'2020功能科目'!A:B,2,FALSE)),"",VLOOKUP(F1694,'2020功能科目'!A:B,2,FALSE))</f>
        <v>2050904</v>
      </c>
      <c r="F1694" s="12" t="s">
        <v>383</v>
      </c>
      <c r="G1694" s="14">
        <v>1302854.19</v>
      </c>
      <c r="H1694" s="14">
        <v>1306246</v>
      </c>
    </row>
    <row r="1695" spans="1:8">
      <c r="A1695" s="11">
        <v>255185</v>
      </c>
      <c r="B1695" s="12" t="s">
        <v>304</v>
      </c>
      <c r="C1695" s="13" t="str">
        <f t="shared" si="52"/>
        <v>208</v>
      </c>
      <c r="D1695" s="13" t="str">
        <f t="shared" si="53"/>
        <v>20805</v>
      </c>
      <c r="E1695" s="13">
        <f>IF(ISNA(VLOOKUP(F1695,'2020功能科目'!A:B,2,FALSE)),"",VLOOKUP(F1695,'2020功能科目'!A:B,2,FALSE))</f>
        <v>2080502</v>
      </c>
      <c r="F1695" s="12" t="s">
        <v>384</v>
      </c>
      <c r="G1695" s="14">
        <v>1564174</v>
      </c>
      <c r="H1695" s="14">
        <v>1292170</v>
      </c>
    </row>
    <row r="1696" spans="1:8">
      <c r="A1696" s="11">
        <v>255185</v>
      </c>
      <c r="B1696" s="12" t="s">
        <v>304</v>
      </c>
      <c r="C1696" s="13" t="str">
        <f t="shared" si="52"/>
        <v>208</v>
      </c>
      <c r="D1696" s="13" t="str">
        <f t="shared" si="53"/>
        <v>20805</v>
      </c>
      <c r="E1696" s="13">
        <f>IF(ISNA(VLOOKUP(F1696,'2020功能科目'!A:B,2,FALSE)),"",VLOOKUP(F1696,'2020功能科目'!A:B,2,FALSE))</f>
        <v>2080505</v>
      </c>
      <c r="F1696" s="12" t="s">
        <v>385</v>
      </c>
      <c r="G1696" s="14">
        <v>2548112.16</v>
      </c>
      <c r="H1696" s="14">
        <v>2264802.88</v>
      </c>
    </row>
    <row r="1697" spans="1:8">
      <c r="A1697" s="11">
        <v>255185</v>
      </c>
      <c r="B1697" s="12" t="s">
        <v>304</v>
      </c>
      <c r="C1697" s="13" t="str">
        <f t="shared" si="52"/>
        <v>208</v>
      </c>
      <c r="D1697" s="13" t="str">
        <f t="shared" si="53"/>
        <v>20805</v>
      </c>
      <c r="E1697" s="13">
        <f>IF(ISNA(VLOOKUP(F1697,'2020功能科目'!A:B,2,FALSE)),"",VLOOKUP(F1697,'2020功能科目'!A:B,2,FALSE))</f>
        <v>2080506</v>
      </c>
      <c r="F1697" s="12" t="s">
        <v>386</v>
      </c>
      <c r="G1697" s="14">
        <v>1274056.08</v>
      </c>
      <c r="H1697" s="14">
        <v>1132401.44</v>
      </c>
    </row>
    <row r="1698" spans="1:8">
      <c r="A1698" s="11">
        <v>255185</v>
      </c>
      <c r="B1698" s="12" t="s">
        <v>304</v>
      </c>
      <c r="C1698" s="13" t="str">
        <f t="shared" si="52"/>
        <v>210</v>
      </c>
      <c r="D1698" s="13" t="str">
        <f t="shared" si="53"/>
        <v>21011</v>
      </c>
      <c r="E1698" s="13">
        <f>IF(ISNA(VLOOKUP(F1698,'2020功能科目'!A:B,2,FALSE)),"",VLOOKUP(F1698,'2020功能科目'!A:B,2,FALSE))</f>
        <v>2101102</v>
      </c>
      <c r="F1698" s="12" t="s">
        <v>388</v>
      </c>
      <c r="G1698" s="14">
        <v>2336310.64</v>
      </c>
      <c r="H1698" s="14">
        <v>1840152.34</v>
      </c>
    </row>
    <row r="1699" spans="1:8">
      <c r="A1699" s="11">
        <v>255185</v>
      </c>
      <c r="B1699" s="12" t="s">
        <v>304</v>
      </c>
      <c r="C1699" s="13" t="str">
        <f t="shared" si="52"/>
        <v>210</v>
      </c>
      <c r="D1699" s="13" t="str">
        <f t="shared" si="53"/>
        <v>21011</v>
      </c>
      <c r="E1699" s="13">
        <f>IF(ISNA(VLOOKUP(F1699,'2020功能科目'!A:B,2,FALSE)),"",VLOOKUP(F1699,'2020功能科目'!A:B,2,FALSE))</f>
        <v>2101199</v>
      </c>
      <c r="F1699" s="12" t="s">
        <v>389</v>
      </c>
      <c r="G1699" s="14">
        <v>90000</v>
      </c>
      <c r="H1699" s="14">
        <v>90000</v>
      </c>
    </row>
    <row r="1700" spans="1:8">
      <c r="A1700" s="11">
        <v>255185</v>
      </c>
      <c r="B1700" s="12" t="s">
        <v>304</v>
      </c>
      <c r="C1700" s="13" t="str">
        <f t="shared" si="52"/>
        <v>221</v>
      </c>
      <c r="D1700" s="13" t="str">
        <f t="shared" si="53"/>
        <v>22102</v>
      </c>
      <c r="E1700" s="13">
        <f>IF(ISNA(VLOOKUP(F1700,'2020功能科目'!A:B,2,FALSE)),"",VLOOKUP(F1700,'2020功能科目'!A:B,2,FALSE))</f>
        <v>2210201</v>
      </c>
      <c r="F1700" s="12" t="s">
        <v>390</v>
      </c>
      <c r="G1700" s="14">
        <v>2280602.16</v>
      </c>
      <c r="H1700" s="14">
        <v>2280602.16</v>
      </c>
    </row>
    <row r="1701" spans="1:8">
      <c r="A1701" s="11">
        <v>255185</v>
      </c>
      <c r="B1701" s="12" t="s">
        <v>304</v>
      </c>
      <c r="C1701" s="13" t="str">
        <f t="shared" si="52"/>
        <v>221</v>
      </c>
      <c r="D1701" s="13" t="str">
        <f t="shared" si="53"/>
        <v>22102</v>
      </c>
      <c r="E1701" s="13">
        <f>IF(ISNA(VLOOKUP(F1701,'2020功能科目'!A:B,2,FALSE)),"",VLOOKUP(F1701,'2020功能科目'!A:B,2,FALSE))</f>
        <v>2210202</v>
      </c>
      <c r="F1701" s="12" t="s">
        <v>391</v>
      </c>
      <c r="G1701" s="14">
        <v>103440</v>
      </c>
      <c r="H1701" s="14">
        <v>105360</v>
      </c>
    </row>
    <row r="1702" spans="1:8">
      <c r="A1702" s="11">
        <v>255185</v>
      </c>
      <c r="B1702" s="12" t="s">
        <v>304</v>
      </c>
      <c r="C1702" s="13" t="str">
        <f t="shared" si="52"/>
        <v>221</v>
      </c>
      <c r="D1702" s="13" t="str">
        <f t="shared" si="53"/>
        <v>22102</v>
      </c>
      <c r="E1702" s="13">
        <f>IF(ISNA(VLOOKUP(F1702,'2020功能科目'!A:B,2,FALSE)),"",VLOOKUP(F1702,'2020功能科目'!A:B,2,FALSE))</f>
        <v>2210203</v>
      </c>
      <c r="F1702" s="12" t="s">
        <v>392</v>
      </c>
      <c r="G1702" s="14">
        <v>2398468</v>
      </c>
      <c r="H1702" s="14">
        <v>2396532</v>
      </c>
    </row>
    <row r="1703" spans="1:8">
      <c r="A1703" s="11">
        <v>255186</v>
      </c>
      <c r="B1703" s="12" t="s">
        <v>305</v>
      </c>
      <c r="C1703" s="13" t="str">
        <f t="shared" si="52"/>
        <v>205</v>
      </c>
      <c r="D1703" s="13" t="str">
        <f t="shared" si="53"/>
        <v>20502</v>
      </c>
      <c r="E1703" s="13">
        <f>IF(ISNA(VLOOKUP(F1703,'2020功能科目'!A:B,2,FALSE)),"",VLOOKUP(F1703,'2020功能科目'!A:B,2,FALSE))</f>
        <v>2050204</v>
      </c>
      <c r="F1703" s="12" t="s">
        <v>379</v>
      </c>
      <c r="G1703" s="14">
        <v>31113256.16</v>
      </c>
      <c r="H1703" s="14">
        <v>25857743.530000001</v>
      </c>
    </row>
    <row r="1704" spans="1:8">
      <c r="A1704" s="11">
        <v>255186</v>
      </c>
      <c r="B1704" s="12" t="s">
        <v>305</v>
      </c>
      <c r="C1704" s="13" t="str">
        <f t="shared" si="52"/>
        <v>205</v>
      </c>
      <c r="D1704" s="13" t="str">
        <f t="shared" si="53"/>
        <v>20502</v>
      </c>
      <c r="E1704" s="13">
        <f>IF(ISNA(VLOOKUP(F1704,'2020功能科目'!A:B,2,FALSE)),"",VLOOKUP(F1704,'2020功能科目'!A:B,2,FALSE))</f>
        <v>2050299</v>
      </c>
      <c r="F1704" s="12" t="s">
        <v>380</v>
      </c>
      <c r="G1704" s="14">
        <v>37809.42</v>
      </c>
      <c r="H1704" s="14">
        <v>0</v>
      </c>
    </row>
    <row r="1705" spans="1:8">
      <c r="A1705" s="11">
        <v>255186</v>
      </c>
      <c r="B1705" s="12" t="s">
        <v>305</v>
      </c>
      <c r="C1705" s="13" t="str">
        <f t="shared" si="52"/>
        <v>205</v>
      </c>
      <c r="D1705" s="13" t="str">
        <f t="shared" si="53"/>
        <v>20508</v>
      </c>
      <c r="E1705" s="13">
        <f>IF(ISNA(VLOOKUP(F1705,'2020功能科目'!A:B,2,FALSE)),"",VLOOKUP(F1705,'2020功能科目'!A:B,2,FALSE))</f>
        <v>2050803</v>
      </c>
      <c r="F1705" s="12" t="s">
        <v>381</v>
      </c>
      <c r="G1705" s="14">
        <v>0</v>
      </c>
      <c r="H1705" s="14">
        <v>84800</v>
      </c>
    </row>
    <row r="1706" spans="1:8">
      <c r="A1706" s="11">
        <v>255186</v>
      </c>
      <c r="B1706" s="12" t="s">
        <v>305</v>
      </c>
      <c r="C1706" s="13" t="str">
        <f t="shared" si="52"/>
        <v>205</v>
      </c>
      <c r="D1706" s="13" t="str">
        <f t="shared" si="53"/>
        <v>20509</v>
      </c>
      <c r="E1706" s="13">
        <f>IF(ISNA(VLOOKUP(F1706,'2020功能科目'!A:B,2,FALSE)),"",VLOOKUP(F1706,'2020功能科目'!A:B,2,FALSE))</f>
        <v>2050903</v>
      </c>
      <c r="F1706" s="12" t="s">
        <v>382</v>
      </c>
      <c r="G1706" s="14">
        <v>291395.65000000002</v>
      </c>
      <c r="H1706" s="14">
        <v>294000</v>
      </c>
    </row>
    <row r="1707" spans="1:8">
      <c r="A1707" s="11">
        <v>255186</v>
      </c>
      <c r="B1707" s="12" t="s">
        <v>305</v>
      </c>
      <c r="C1707" s="13" t="str">
        <f t="shared" si="52"/>
        <v>205</v>
      </c>
      <c r="D1707" s="13" t="str">
        <f t="shared" si="53"/>
        <v>20509</v>
      </c>
      <c r="E1707" s="13">
        <f>IF(ISNA(VLOOKUP(F1707,'2020功能科目'!A:B,2,FALSE)),"",VLOOKUP(F1707,'2020功能科目'!A:B,2,FALSE))</f>
        <v>2050904</v>
      </c>
      <c r="F1707" s="12" t="s">
        <v>383</v>
      </c>
      <c r="G1707" s="14">
        <v>592800</v>
      </c>
      <c r="H1707" s="14">
        <v>592800</v>
      </c>
    </row>
    <row r="1708" spans="1:8">
      <c r="A1708" s="11">
        <v>255186</v>
      </c>
      <c r="B1708" s="12" t="s">
        <v>305</v>
      </c>
      <c r="C1708" s="13" t="str">
        <f t="shared" si="52"/>
        <v>208</v>
      </c>
      <c r="D1708" s="13" t="str">
        <f t="shared" si="53"/>
        <v>20805</v>
      </c>
      <c r="E1708" s="13">
        <f>IF(ISNA(VLOOKUP(F1708,'2020功能科目'!A:B,2,FALSE)),"",VLOOKUP(F1708,'2020功能科目'!A:B,2,FALSE))</f>
        <v>2080502</v>
      </c>
      <c r="F1708" s="12" t="s">
        <v>384</v>
      </c>
      <c r="G1708" s="14">
        <v>1465692</v>
      </c>
      <c r="H1708" s="14">
        <v>1002436</v>
      </c>
    </row>
    <row r="1709" spans="1:8">
      <c r="A1709" s="11">
        <v>255186</v>
      </c>
      <c r="B1709" s="12" t="s">
        <v>305</v>
      </c>
      <c r="C1709" s="13" t="str">
        <f t="shared" si="52"/>
        <v>208</v>
      </c>
      <c r="D1709" s="13" t="str">
        <f t="shared" si="53"/>
        <v>20805</v>
      </c>
      <c r="E1709" s="13">
        <f>IF(ISNA(VLOOKUP(F1709,'2020功能科目'!A:B,2,FALSE)),"",VLOOKUP(F1709,'2020功能科目'!A:B,2,FALSE))</f>
        <v>2080505</v>
      </c>
      <c r="F1709" s="12" t="s">
        <v>385</v>
      </c>
      <c r="G1709" s="14">
        <v>2198576.48</v>
      </c>
      <c r="H1709" s="14">
        <v>2518225.6</v>
      </c>
    </row>
    <row r="1710" spans="1:8">
      <c r="A1710" s="11">
        <v>255186</v>
      </c>
      <c r="B1710" s="12" t="s">
        <v>305</v>
      </c>
      <c r="C1710" s="13" t="str">
        <f t="shared" si="52"/>
        <v>208</v>
      </c>
      <c r="D1710" s="13" t="str">
        <f t="shared" si="53"/>
        <v>20805</v>
      </c>
      <c r="E1710" s="13">
        <f>IF(ISNA(VLOOKUP(F1710,'2020功能科目'!A:B,2,FALSE)),"",VLOOKUP(F1710,'2020功能科目'!A:B,2,FALSE))</f>
        <v>2080506</v>
      </c>
      <c r="F1710" s="12" t="s">
        <v>386</v>
      </c>
      <c r="G1710" s="14">
        <v>1099288.24</v>
      </c>
      <c r="H1710" s="14">
        <v>1259112.8</v>
      </c>
    </row>
    <row r="1711" spans="1:8">
      <c r="A1711" s="11">
        <v>255186</v>
      </c>
      <c r="B1711" s="12" t="s">
        <v>305</v>
      </c>
      <c r="C1711" s="13" t="str">
        <f t="shared" si="52"/>
        <v>210</v>
      </c>
      <c r="D1711" s="13" t="str">
        <f t="shared" si="53"/>
        <v>21011</v>
      </c>
      <c r="E1711" s="13">
        <f>IF(ISNA(VLOOKUP(F1711,'2020功能科目'!A:B,2,FALSE)),"",VLOOKUP(F1711,'2020功能科目'!A:B,2,FALSE))</f>
        <v>2101102</v>
      </c>
      <c r="F1711" s="12" t="s">
        <v>388</v>
      </c>
      <c r="G1711" s="14">
        <v>2076491.96</v>
      </c>
      <c r="H1711" s="14">
        <v>2046058.3</v>
      </c>
    </row>
    <row r="1712" spans="1:8">
      <c r="A1712" s="11">
        <v>255186</v>
      </c>
      <c r="B1712" s="12" t="s">
        <v>305</v>
      </c>
      <c r="C1712" s="13" t="str">
        <f t="shared" si="52"/>
        <v>221</v>
      </c>
      <c r="D1712" s="13" t="str">
        <f t="shared" si="53"/>
        <v>22102</v>
      </c>
      <c r="E1712" s="13">
        <f>IF(ISNA(VLOOKUP(F1712,'2020功能科目'!A:B,2,FALSE)),"",VLOOKUP(F1712,'2020功能科目'!A:B,2,FALSE))</f>
        <v>2210201</v>
      </c>
      <c r="F1712" s="12" t="s">
        <v>390</v>
      </c>
      <c r="G1712" s="14">
        <v>3000076</v>
      </c>
      <c r="H1712" s="14">
        <v>2524669.2000000002</v>
      </c>
    </row>
    <row r="1713" spans="1:8">
      <c r="A1713" s="11">
        <v>255186</v>
      </c>
      <c r="B1713" s="12" t="s">
        <v>305</v>
      </c>
      <c r="C1713" s="13" t="str">
        <f t="shared" si="52"/>
        <v>221</v>
      </c>
      <c r="D1713" s="13" t="str">
        <f t="shared" si="53"/>
        <v>22102</v>
      </c>
      <c r="E1713" s="13">
        <f>IF(ISNA(VLOOKUP(F1713,'2020功能科目'!A:B,2,FALSE)),"",VLOOKUP(F1713,'2020功能科目'!A:B,2,FALSE))</f>
        <v>2210202</v>
      </c>
      <c r="F1713" s="12" t="s">
        <v>391</v>
      </c>
      <c r="G1713" s="14">
        <v>192240</v>
      </c>
      <c r="H1713" s="14">
        <v>192240</v>
      </c>
    </row>
    <row r="1714" spans="1:8">
      <c r="A1714" s="11">
        <v>255186</v>
      </c>
      <c r="B1714" s="12" t="s">
        <v>305</v>
      </c>
      <c r="C1714" s="13" t="str">
        <f t="shared" si="52"/>
        <v>221</v>
      </c>
      <c r="D1714" s="13" t="str">
        <f t="shared" si="53"/>
        <v>22102</v>
      </c>
      <c r="E1714" s="13">
        <f>IF(ISNA(VLOOKUP(F1714,'2020功能科目'!A:B,2,FALSE)),"",VLOOKUP(F1714,'2020功能科目'!A:B,2,FALSE))</f>
        <v>2210203</v>
      </c>
      <c r="F1714" s="12" t="s">
        <v>392</v>
      </c>
      <c r="G1714" s="14">
        <v>3069764</v>
      </c>
      <c r="H1714" s="14">
        <v>3128580</v>
      </c>
    </row>
    <row r="1715" spans="1:8">
      <c r="A1715" s="11">
        <v>255188</v>
      </c>
      <c r="B1715" s="12" t="s">
        <v>306</v>
      </c>
      <c r="C1715" s="13" t="str">
        <f t="shared" si="52"/>
        <v>205</v>
      </c>
      <c r="D1715" s="13" t="str">
        <f t="shared" si="53"/>
        <v>20502</v>
      </c>
      <c r="E1715" s="13">
        <f>IF(ISNA(VLOOKUP(F1715,'2020功能科目'!A:B,2,FALSE)),"",VLOOKUP(F1715,'2020功能科目'!A:B,2,FALSE))</f>
        <v>2050299</v>
      </c>
      <c r="F1715" s="12" t="s">
        <v>380</v>
      </c>
      <c r="G1715" s="14">
        <v>45567926.539999999</v>
      </c>
      <c r="H1715" s="14">
        <v>33953584.229999997</v>
      </c>
    </row>
    <row r="1716" spans="1:8">
      <c r="A1716" s="11">
        <v>255188</v>
      </c>
      <c r="B1716" s="12" t="s">
        <v>306</v>
      </c>
      <c r="C1716" s="13" t="str">
        <f t="shared" si="52"/>
        <v>205</v>
      </c>
      <c r="D1716" s="13" t="str">
        <f t="shared" si="53"/>
        <v>20508</v>
      </c>
      <c r="E1716" s="13">
        <f>IF(ISNA(VLOOKUP(F1716,'2020功能科目'!A:B,2,FALSE)),"",VLOOKUP(F1716,'2020功能科目'!A:B,2,FALSE))</f>
        <v>2050803</v>
      </c>
      <c r="F1716" s="12" t="s">
        <v>381</v>
      </c>
      <c r="G1716" s="14">
        <v>13772.05</v>
      </c>
      <c r="H1716" s="14">
        <v>28000</v>
      </c>
    </row>
    <row r="1717" spans="1:8">
      <c r="A1717" s="11">
        <v>255188</v>
      </c>
      <c r="B1717" s="12" t="s">
        <v>306</v>
      </c>
      <c r="C1717" s="13" t="str">
        <f t="shared" si="52"/>
        <v>205</v>
      </c>
      <c r="D1717" s="13" t="str">
        <f t="shared" si="53"/>
        <v>20509</v>
      </c>
      <c r="E1717" s="13">
        <f>IF(ISNA(VLOOKUP(F1717,'2020功能科目'!A:B,2,FALSE)),"",VLOOKUP(F1717,'2020功能科目'!A:B,2,FALSE))</f>
        <v>2050999</v>
      </c>
      <c r="F1717" s="12" t="s">
        <v>397</v>
      </c>
      <c r="G1717" s="14">
        <v>9335211.8000000007</v>
      </c>
      <c r="H1717" s="14">
        <v>9583021</v>
      </c>
    </row>
    <row r="1718" spans="1:8">
      <c r="A1718" s="11">
        <v>255188</v>
      </c>
      <c r="B1718" s="12" t="s">
        <v>306</v>
      </c>
      <c r="C1718" s="13" t="str">
        <f t="shared" si="52"/>
        <v>208</v>
      </c>
      <c r="D1718" s="13" t="str">
        <f t="shared" si="53"/>
        <v>20805</v>
      </c>
      <c r="E1718" s="13">
        <f>IF(ISNA(VLOOKUP(F1718,'2020功能科目'!A:B,2,FALSE)),"",VLOOKUP(F1718,'2020功能科目'!A:B,2,FALSE))</f>
        <v>2080502</v>
      </c>
      <c r="F1718" s="12" t="s">
        <v>384</v>
      </c>
      <c r="G1718" s="14">
        <v>397072</v>
      </c>
      <c r="H1718" s="14">
        <v>408264</v>
      </c>
    </row>
    <row r="1719" spans="1:8">
      <c r="A1719" s="11">
        <v>255188</v>
      </c>
      <c r="B1719" s="12" t="s">
        <v>306</v>
      </c>
      <c r="C1719" s="13" t="str">
        <f t="shared" si="52"/>
        <v>208</v>
      </c>
      <c r="D1719" s="13" t="str">
        <f t="shared" si="53"/>
        <v>20805</v>
      </c>
      <c r="E1719" s="13">
        <f>IF(ISNA(VLOOKUP(F1719,'2020功能科目'!A:B,2,FALSE)),"",VLOOKUP(F1719,'2020功能科目'!A:B,2,FALSE))</f>
        <v>2080505</v>
      </c>
      <c r="F1719" s="12" t="s">
        <v>385</v>
      </c>
      <c r="G1719" s="14">
        <v>700841.6</v>
      </c>
      <c r="H1719" s="14">
        <v>812543.2</v>
      </c>
    </row>
    <row r="1720" spans="1:8">
      <c r="A1720" s="11">
        <v>255188</v>
      </c>
      <c r="B1720" s="12" t="s">
        <v>306</v>
      </c>
      <c r="C1720" s="13" t="str">
        <f t="shared" si="52"/>
        <v>208</v>
      </c>
      <c r="D1720" s="13" t="str">
        <f t="shared" si="53"/>
        <v>20805</v>
      </c>
      <c r="E1720" s="13">
        <f>IF(ISNA(VLOOKUP(F1720,'2020功能科目'!A:B,2,FALSE)),"",VLOOKUP(F1720,'2020功能科目'!A:B,2,FALSE))</f>
        <v>2080506</v>
      </c>
      <c r="F1720" s="12" t="s">
        <v>386</v>
      </c>
      <c r="G1720" s="14">
        <v>350420.8</v>
      </c>
      <c r="H1720" s="14">
        <v>406271.6</v>
      </c>
    </row>
    <row r="1721" spans="1:8">
      <c r="A1721" s="11">
        <v>255188</v>
      </c>
      <c r="B1721" s="12" t="s">
        <v>306</v>
      </c>
      <c r="C1721" s="13" t="str">
        <f t="shared" si="52"/>
        <v>210</v>
      </c>
      <c r="D1721" s="13" t="str">
        <f t="shared" si="53"/>
        <v>21011</v>
      </c>
      <c r="E1721" s="13">
        <f>IF(ISNA(VLOOKUP(F1721,'2020功能科目'!A:B,2,FALSE)),"",VLOOKUP(F1721,'2020功能科目'!A:B,2,FALSE))</f>
        <v>2101102</v>
      </c>
      <c r="F1721" s="12" t="s">
        <v>388</v>
      </c>
      <c r="G1721" s="14">
        <v>744161.67</v>
      </c>
      <c r="H1721" s="14">
        <v>660191.35</v>
      </c>
    </row>
    <row r="1722" spans="1:8">
      <c r="A1722" s="11">
        <v>255188</v>
      </c>
      <c r="B1722" s="12" t="s">
        <v>306</v>
      </c>
      <c r="C1722" s="13" t="str">
        <f t="shared" si="52"/>
        <v>221</v>
      </c>
      <c r="D1722" s="13" t="str">
        <f t="shared" si="53"/>
        <v>22102</v>
      </c>
      <c r="E1722" s="13">
        <f>IF(ISNA(VLOOKUP(F1722,'2020功能科目'!A:B,2,FALSE)),"",VLOOKUP(F1722,'2020功能科目'!A:B,2,FALSE))</f>
        <v>2210201</v>
      </c>
      <c r="F1722" s="12" t="s">
        <v>390</v>
      </c>
      <c r="G1722" s="14">
        <v>969255</v>
      </c>
      <c r="H1722" s="14">
        <v>819407.4</v>
      </c>
    </row>
    <row r="1723" spans="1:8">
      <c r="A1723" s="11">
        <v>255188</v>
      </c>
      <c r="B1723" s="12" t="s">
        <v>306</v>
      </c>
      <c r="C1723" s="13" t="str">
        <f t="shared" si="52"/>
        <v>221</v>
      </c>
      <c r="D1723" s="13" t="str">
        <f t="shared" si="53"/>
        <v>22102</v>
      </c>
      <c r="E1723" s="13">
        <f>IF(ISNA(VLOOKUP(F1723,'2020功能科目'!A:B,2,FALSE)),"",VLOOKUP(F1723,'2020功能科目'!A:B,2,FALSE))</f>
        <v>2210202</v>
      </c>
      <c r="F1723" s="12" t="s">
        <v>391</v>
      </c>
      <c r="G1723" s="14">
        <v>70200</v>
      </c>
      <c r="H1723" s="14">
        <v>70200</v>
      </c>
    </row>
    <row r="1724" spans="1:8">
      <c r="A1724" s="11">
        <v>255188</v>
      </c>
      <c r="B1724" s="12" t="s">
        <v>306</v>
      </c>
      <c r="C1724" s="13" t="str">
        <f t="shared" si="52"/>
        <v>221</v>
      </c>
      <c r="D1724" s="13" t="str">
        <f t="shared" si="53"/>
        <v>22102</v>
      </c>
      <c r="E1724" s="13">
        <f>IF(ISNA(VLOOKUP(F1724,'2020功能科目'!A:B,2,FALSE)),"",VLOOKUP(F1724,'2020功能科目'!A:B,2,FALSE))</f>
        <v>2210203</v>
      </c>
      <c r="F1724" s="12" t="s">
        <v>392</v>
      </c>
      <c r="G1724" s="14">
        <v>858156</v>
      </c>
      <c r="H1724" s="14">
        <v>858156</v>
      </c>
    </row>
    <row r="1725" spans="1:8">
      <c r="A1725" s="11">
        <v>255190</v>
      </c>
      <c r="B1725" s="12" t="s">
        <v>307</v>
      </c>
      <c r="C1725" s="13" t="str">
        <f t="shared" si="52"/>
        <v>205</v>
      </c>
      <c r="D1725" s="13" t="str">
        <f t="shared" si="53"/>
        <v>20502</v>
      </c>
      <c r="E1725" s="13">
        <f>IF(ISNA(VLOOKUP(F1725,'2020功能科目'!A:B,2,FALSE)),"",VLOOKUP(F1725,'2020功能科目'!A:B,2,FALSE))</f>
        <v>2050201</v>
      </c>
      <c r="F1725" s="12" t="s">
        <v>377</v>
      </c>
      <c r="G1725" s="14">
        <v>13741894.279999999</v>
      </c>
      <c r="H1725" s="14">
        <v>12136569.65</v>
      </c>
    </row>
    <row r="1726" spans="1:8">
      <c r="A1726" s="11">
        <v>255190</v>
      </c>
      <c r="B1726" s="12" t="s">
        <v>307</v>
      </c>
      <c r="C1726" s="13" t="str">
        <f t="shared" si="52"/>
        <v>205</v>
      </c>
      <c r="D1726" s="13" t="str">
        <f t="shared" si="53"/>
        <v>20508</v>
      </c>
      <c r="E1726" s="13">
        <f>IF(ISNA(VLOOKUP(F1726,'2020功能科目'!A:B,2,FALSE)),"",VLOOKUP(F1726,'2020功能科目'!A:B,2,FALSE))</f>
        <v>2050803</v>
      </c>
      <c r="F1726" s="12" t="s">
        <v>381</v>
      </c>
      <c r="G1726" s="14">
        <v>19580</v>
      </c>
      <c r="H1726" s="14">
        <v>40000</v>
      </c>
    </row>
    <row r="1727" spans="1:8">
      <c r="A1727" s="11">
        <v>255190</v>
      </c>
      <c r="B1727" s="12" t="s">
        <v>307</v>
      </c>
      <c r="C1727" s="13" t="str">
        <f t="shared" si="52"/>
        <v>205</v>
      </c>
      <c r="D1727" s="13" t="str">
        <f t="shared" si="53"/>
        <v>20509</v>
      </c>
      <c r="E1727" s="13">
        <f>IF(ISNA(VLOOKUP(F1727,'2020功能科目'!A:B,2,FALSE)),"",VLOOKUP(F1727,'2020功能科目'!A:B,2,FALSE))</f>
        <v>2050999</v>
      </c>
      <c r="F1727" s="12" t="s">
        <v>397</v>
      </c>
      <c r="G1727" s="14">
        <v>75000</v>
      </c>
      <c r="H1727" s="14">
        <v>75000</v>
      </c>
    </row>
    <row r="1728" spans="1:8">
      <c r="A1728" s="11">
        <v>255190</v>
      </c>
      <c r="B1728" s="12" t="s">
        <v>307</v>
      </c>
      <c r="C1728" s="13" t="str">
        <f t="shared" si="52"/>
        <v>208</v>
      </c>
      <c r="D1728" s="13" t="str">
        <f t="shared" si="53"/>
        <v>20805</v>
      </c>
      <c r="E1728" s="13">
        <f>IF(ISNA(VLOOKUP(F1728,'2020功能科目'!A:B,2,FALSE)),"",VLOOKUP(F1728,'2020功能科目'!A:B,2,FALSE))</f>
        <v>2080505</v>
      </c>
      <c r="F1728" s="12" t="s">
        <v>385</v>
      </c>
      <c r="G1728" s="14">
        <v>1100183.68</v>
      </c>
      <c r="H1728" s="14">
        <v>1100183.68</v>
      </c>
    </row>
    <row r="1729" spans="1:8">
      <c r="A1729" s="11">
        <v>255190</v>
      </c>
      <c r="B1729" s="12" t="s">
        <v>307</v>
      </c>
      <c r="C1729" s="13" t="str">
        <f t="shared" si="52"/>
        <v>208</v>
      </c>
      <c r="D1729" s="13" t="str">
        <f t="shared" si="53"/>
        <v>20805</v>
      </c>
      <c r="E1729" s="13">
        <f>IF(ISNA(VLOOKUP(F1729,'2020功能科目'!A:B,2,FALSE)),"",VLOOKUP(F1729,'2020功能科目'!A:B,2,FALSE))</f>
        <v>2080506</v>
      </c>
      <c r="F1729" s="12" t="s">
        <v>386</v>
      </c>
      <c r="G1729" s="14">
        <v>476233.99</v>
      </c>
      <c r="H1729" s="14">
        <v>550091.84</v>
      </c>
    </row>
    <row r="1730" spans="1:8">
      <c r="A1730" s="11">
        <v>255190</v>
      </c>
      <c r="B1730" s="12" t="s">
        <v>307</v>
      </c>
      <c r="C1730" s="13" t="str">
        <f t="shared" si="52"/>
        <v>210</v>
      </c>
      <c r="D1730" s="13" t="str">
        <f t="shared" si="53"/>
        <v>21011</v>
      </c>
      <c r="E1730" s="13">
        <f>IF(ISNA(VLOOKUP(F1730,'2020功能科目'!A:B,2,FALSE)),"",VLOOKUP(F1730,'2020功能科目'!A:B,2,FALSE))</f>
        <v>2101102</v>
      </c>
      <c r="F1730" s="12" t="s">
        <v>388</v>
      </c>
      <c r="G1730" s="14">
        <v>877147.18</v>
      </c>
      <c r="H1730" s="14">
        <v>893899.24</v>
      </c>
    </row>
    <row r="1731" spans="1:8">
      <c r="A1731" s="11">
        <v>255190</v>
      </c>
      <c r="B1731" s="12" t="s">
        <v>307</v>
      </c>
      <c r="C1731" s="13" t="str">
        <f t="shared" ref="C1731:C1794" si="54">LEFT(D1731,3)</f>
        <v>221</v>
      </c>
      <c r="D1731" s="13" t="str">
        <f t="shared" ref="D1731:D1794" si="55">LEFT(E1731,5)</f>
        <v>22102</v>
      </c>
      <c r="E1731" s="13">
        <f>IF(ISNA(VLOOKUP(F1731,'2020功能科目'!A:B,2,FALSE)),"",VLOOKUP(F1731,'2020功能科目'!A:B,2,FALSE))</f>
        <v>2210201</v>
      </c>
      <c r="F1731" s="12" t="s">
        <v>390</v>
      </c>
      <c r="G1731" s="14">
        <v>972798</v>
      </c>
      <c r="H1731" s="14">
        <v>1125137.76</v>
      </c>
    </row>
    <row r="1732" spans="1:8">
      <c r="A1732" s="11">
        <v>255190</v>
      </c>
      <c r="B1732" s="12" t="s">
        <v>307</v>
      </c>
      <c r="C1732" s="13" t="str">
        <f t="shared" si="54"/>
        <v>221</v>
      </c>
      <c r="D1732" s="13" t="str">
        <f t="shared" si="55"/>
        <v>22102</v>
      </c>
      <c r="E1732" s="13">
        <f>IF(ISNA(VLOOKUP(F1732,'2020功能科目'!A:B,2,FALSE)),"",VLOOKUP(F1732,'2020功能科目'!A:B,2,FALSE))</f>
        <v>2210202</v>
      </c>
      <c r="F1732" s="12" t="s">
        <v>391</v>
      </c>
      <c r="G1732" s="14">
        <v>42400</v>
      </c>
      <c r="H1732" s="14">
        <v>43800</v>
      </c>
    </row>
    <row r="1733" spans="1:8">
      <c r="A1733" s="11">
        <v>255190</v>
      </c>
      <c r="B1733" s="12" t="s">
        <v>307</v>
      </c>
      <c r="C1733" s="13" t="str">
        <f t="shared" si="54"/>
        <v>221</v>
      </c>
      <c r="D1733" s="13" t="str">
        <f t="shared" si="55"/>
        <v>22102</v>
      </c>
      <c r="E1733" s="13">
        <f>IF(ISNA(VLOOKUP(F1733,'2020功能科目'!A:B,2,FALSE)),"",VLOOKUP(F1733,'2020功能科目'!A:B,2,FALSE))</f>
        <v>2210203</v>
      </c>
      <c r="F1733" s="12" t="s">
        <v>392</v>
      </c>
      <c r="G1733" s="14">
        <v>1049368</v>
      </c>
      <c r="H1733" s="14">
        <v>957060</v>
      </c>
    </row>
    <row r="1734" spans="1:8">
      <c r="A1734" s="11">
        <v>255191</v>
      </c>
      <c r="B1734" s="12" t="s">
        <v>308</v>
      </c>
      <c r="C1734" s="13" t="str">
        <f t="shared" si="54"/>
        <v>205</v>
      </c>
      <c r="D1734" s="13" t="str">
        <f t="shared" si="55"/>
        <v>20502</v>
      </c>
      <c r="E1734" s="13">
        <f>IF(ISNA(VLOOKUP(F1734,'2020功能科目'!A:B,2,FALSE)),"",VLOOKUP(F1734,'2020功能科目'!A:B,2,FALSE))</f>
        <v>2050201</v>
      </c>
      <c r="F1734" s="12" t="s">
        <v>377</v>
      </c>
      <c r="G1734" s="14">
        <v>9433894.9299999997</v>
      </c>
      <c r="H1734" s="14">
        <v>8287635.54</v>
      </c>
    </row>
    <row r="1735" spans="1:8">
      <c r="A1735" s="11">
        <v>255191</v>
      </c>
      <c r="B1735" s="12" t="s">
        <v>308</v>
      </c>
      <c r="C1735" s="13" t="str">
        <f t="shared" si="54"/>
        <v>205</v>
      </c>
      <c r="D1735" s="13" t="str">
        <f t="shared" si="55"/>
        <v>20508</v>
      </c>
      <c r="E1735" s="13">
        <f>IF(ISNA(VLOOKUP(F1735,'2020功能科目'!A:B,2,FALSE)),"",VLOOKUP(F1735,'2020功能科目'!A:B,2,FALSE))</f>
        <v>2050803</v>
      </c>
      <c r="F1735" s="12" t="s">
        <v>381</v>
      </c>
      <c r="G1735" s="14">
        <v>13600</v>
      </c>
      <c r="H1735" s="14">
        <v>27200</v>
      </c>
    </row>
    <row r="1736" spans="1:8">
      <c r="A1736" s="11">
        <v>255191</v>
      </c>
      <c r="B1736" s="12" t="s">
        <v>308</v>
      </c>
      <c r="C1736" s="13" t="str">
        <f t="shared" si="54"/>
        <v>205</v>
      </c>
      <c r="D1736" s="13" t="str">
        <f t="shared" si="55"/>
        <v>20509</v>
      </c>
      <c r="E1736" s="13">
        <f>IF(ISNA(VLOOKUP(F1736,'2020功能科目'!A:B,2,FALSE)),"",VLOOKUP(F1736,'2020功能科目'!A:B,2,FALSE))</f>
        <v>2050999</v>
      </c>
      <c r="F1736" s="12" t="s">
        <v>397</v>
      </c>
      <c r="G1736" s="14">
        <v>148312.10999999999</v>
      </c>
      <c r="H1736" s="14">
        <v>151000</v>
      </c>
    </row>
    <row r="1737" spans="1:8">
      <c r="A1737" s="11">
        <v>255191</v>
      </c>
      <c r="B1737" s="12" t="s">
        <v>308</v>
      </c>
      <c r="C1737" s="13" t="str">
        <f t="shared" si="54"/>
        <v>208</v>
      </c>
      <c r="D1737" s="13" t="str">
        <f t="shared" si="55"/>
        <v>20805</v>
      </c>
      <c r="E1737" s="13">
        <f>IF(ISNA(VLOOKUP(F1737,'2020功能科目'!A:B,2,FALSE)),"",VLOOKUP(F1737,'2020功能科目'!A:B,2,FALSE))</f>
        <v>2080505</v>
      </c>
      <c r="F1737" s="12" t="s">
        <v>385</v>
      </c>
      <c r="G1737" s="14">
        <v>733494.24</v>
      </c>
      <c r="H1737" s="14">
        <v>754861.92</v>
      </c>
    </row>
    <row r="1738" spans="1:8">
      <c r="A1738" s="11">
        <v>255191</v>
      </c>
      <c r="B1738" s="12" t="s">
        <v>308</v>
      </c>
      <c r="C1738" s="13" t="str">
        <f t="shared" si="54"/>
        <v>208</v>
      </c>
      <c r="D1738" s="13" t="str">
        <f t="shared" si="55"/>
        <v>20805</v>
      </c>
      <c r="E1738" s="13">
        <f>IF(ISNA(VLOOKUP(F1738,'2020功能科目'!A:B,2,FALSE)),"",VLOOKUP(F1738,'2020功能科目'!A:B,2,FALSE))</f>
        <v>2080506</v>
      </c>
      <c r="F1738" s="12" t="s">
        <v>386</v>
      </c>
      <c r="G1738" s="14">
        <v>379217.28</v>
      </c>
      <c r="H1738" s="14">
        <v>377430.96</v>
      </c>
    </row>
    <row r="1739" spans="1:8">
      <c r="A1739" s="11">
        <v>255191</v>
      </c>
      <c r="B1739" s="12" t="s">
        <v>308</v>
      </c>
      <c r="C1739" s="13" t="str">
        <f t="shared" si="54"/>
        <v>210</v>
      </c>
      <c r="D1739" s="13" t="str">
        <f t="shared" si="55"/>
        <v>21011</v>
      </c>
      <c r="E1739" s="13">
        <f>IF(ISNA(VLOOKUP(F1739,'2020功能科目'!A:B,2,FALSE)),"",VLOOKUP(F1739,'2020功能科目'!A:B,2,FALSE))</f>
        <v>2101102</v>
      </c>
      <c r="F1739" s="12" t="s">
        <v>388</v>
      </c>
      <c r="G1739" s="14">
        <v>720764.37</v>
      </c>
      <c r="H1739" s="14">
        <v>613325.31000000006</v>
      </c>
    </row>
    <row r="1740" spans="1:8">
      <c r="A1740" s="11">
        <v>255191</v>
      </c>
      <c r="B1740" s="12" t="s">
        <v>308</v>
      </c>
      <c r="C1740" s="13" t="str">
        <f t="shared" si="54"/>
        <v>221</v>
      </c>
      <c r="D1740" s="13" t="str">
        <f t="shared" si="55"/>
        <v>22102</v>
      </c>
      <c r="E1740" s="13">
        <f>IF(ISNA(VLOOKUP(F1740,'2020功能科目'!A:B,2,FALSE)),"",VLOOKUP(F1740,'2020功能科目'!A:B,2,FALSE))</f>
        <v>2210201</v>
      </c>
      <c r="F1740" s="12" t="s">
        <v>390</v>
      </c>
      <c r="G1740" s="14">
        <v>858797.4</v>
      </c>
      <c r="H1740" s="14">
        <v>770146.44</v>
      </c>
    </row>
    <row r="1741" spans="1:8">
      <c r="A1741" s="11">
        <v>255191</v>
      </c>
      <c r="B1741" s="12" t="s">
        <v>308</v>
      </c>
      <c r="C1741" s="13" t="str">
        <f t="shared" si="54"/>
        <v>221</v>
      </c>
      <c r="D1741" s="13" t="str">
        <f t="shared" si="55"/>
        <v>22102</v>
      </c>
      <c r="E1741" s="13">
        <f>IF(ISNA(VLOOKUP(F1741,'2020功能科目'!A:B,2,FALSE)),"",VLOOKUP(F1741,'2020功能科目'!A:B,2,FALSE))</f>
        <v>2210202</v>
      </c>
      <c r="F1741" s="12" t="s">
        <v>391</v>
      </c>
      <c r="G1741" s="14">
        <v>26840</v>
      </c>
      <c r="H1741" s="14">
        <v>30720</v>
      </c>
    </row>
    <row r="1742" spans="1:8">
      <c r="A1742" s="11">
        <v>255191</v>
      </c>
      <c r="B1742" s="12" t="s">
        <v>308</v>
      </c>
      <c r="C1742" s="13" t="str">
        <f t="shared" si="54"/>
        <v>221</v>
      </c>
      <c r="D1742" s="13" t="str">
        <f t="shared" si="55"/>
        <v>22102</v>
      </c>
      <c r="E1742" s="13">
        <f>IF(ISNA(VLOOKUP(F1742,'2020功能科目'!A:B,2,FALSE)),"",VLOOKUP(F1742,'2020功能科目'!A:B,2,FALSE))</f>
        <v>2210203</v>
      </c>
      <c r="F1742" s="12" t="s">
        <v>392</v>
      </c>
      <c r="G1742" s="14">
        <v>714944</v>
      </c>
      <c r="H1742" s="14">
        <v>742128</v>
      </c>
    </row>
    <row r="1743" spans="1:8">
      <c r="A1743" s="11">
        <v>255192</v>
      </c>
      <c r="B1743" s="12" t="s">
        <v>309</v>
      </c>
      <c r="C1743" s="13" t="str">
        <f t="shared" si="54"/>
        <v>205</v>
      </c>
      <c r="D1743" s="13" t="str">
        <f t="shared" si="55"/>
        <v>20502</v>
      </c>
      <c r="E1743" s="13">
        <f>IF(ISNA(VLOOKUP(F1743,'2020功能科目'!A:B,2,FALSE)),"",VLOOKUP(F1743,'2020功能科目'!A:B,2,FALSE))</f>
        <v>2050202</v>
      </c>
      <c r="F1743" s="12" t="s">
        <v>378</v>
      </c>
      <c r="G1743" s="14">
        <v>21574361.120000001</v>
      </c>
      <c r="H1743" s="14">
        <v>15953200.630000001</v>
      </c>
    </row>
    <row r="1744" spans="1:8">
      <c r="A1744" s="11">
        <v>255192</v>
      </c>
      <c r="B1744" s="12" t="s">
        <v>309</v>
      </c>
      <c r="C1744" s="13" t="str">
        <f t="shared" si="54"/>
        <v>205</v>
      </c>
      <c r="D1744" s="13" t="str">
        <f t="shared" si="55"/>
        <v>20502</v>
      </c>
      <c r="E1744" s="13">
        <f>IF(ISNA(VLOOKUP(F1744,'2020功能科目'!A:B,2,FALSE)),"",VLOOKUP(F1744,'2020功能科目'!A:B,2,FALSE))</f>
        <v>2050299</v>
      </c>
      <c r="F1744" s="12" t="s">
        <v>380</v>
      </c>
      <c r="G1744" s="14">
        <v>33600</v>
      </c>
      <c r="H1744" s="14">
        <v>0</v>
      </c>
    </row>
    <row r="1745" spans="1:8">
      <c r="A1745" s="11">
        <v>255192</v>
      </c>
      <c r="B1745" s="12" t="s">
        <v>309</v>
      </c>
      <c r="C1745" s="13" t="str">
        <f t="shared" si="54"/>
        <v>205</v>
      </c>
      <c r="D1745" s="13" t="str">
        <f t="shared" si="55"/>
        <v>20508</v>
      </c>
      <c r="E1745" s="13">
        <f>IF(ISNA(VLOOKUP(F1745,'2020功能科目'!A:B,2,FALSE)),"",VLOOKUP(F1745,'2020功能科目'!A:B,2,FALSE))</f>
        <v>2050803</v>
      </c>
      <c r="F1745" s="12" t="s">
        <v>381</v>
      </c>
      <c r="G1745" s="14">
        <v>0</v>
      </c>
      <c r="H1745" s="14">
        <v>48800</v>
      </c>
    </row>
    <row r="1746" spans="1:8">
      <c r="A1746" s="11">
        <v>255192</v>
      </c>
      <c r="B1746" s="12" t="s">
        <v>309</v>
      </c>
      <c r="C1746" s="13" t="str">
        <f t="shared" si="54"/>
        <v>205</v>
      </c>
      <c r="D1746" s="13" t="str">
        <f t="shared" si="55"/>
        <v>20509</v>
      </c>
      <c r="E1746" s="13">
        <f>IF(ISNA(VLOOKUP(F1746,'2020功能科目'!A:B,2,FALSE)),"",VLOOKUP(F1746,'2020功能科目'!A:B,2,FALSE))</f>
        <v>2050903</v>
      </c>
      <c r="F1746" s="12" t="s">
        <v>382</v>
      </c>
      <c r="G1746" s="14">
        <v>391969.53</v>
      </c>
      <c r="H1746" s="14">
        <v>392000</v>
      </c>
    </row>
    <row r="1747" spans="1:8">
      <c r="A1747" s="11">
        <v>255192</v>
      </c>
      <c r="B1747" s="12" t="s">
        <v>309</v>
      </c>
      <c r="C1747" s="13" t="str">
        <f t="shared" si="54"/>
        <v>205</v>
      </c>
      <c r="D1747" s="13" t="str">
        <f t="shared" si="55"/>
        <v>20509</v>
      </c>
      <c r="E1747" s="13">
        <f>IF(ISNA(VLOOKUP(F1747,'2020功能科目'!A:B,2,FALSE)),"",VLOOKUP(F1747,'2020功能科目'!A:B,2,FALSE))</f>
        <v>2050904</v>
      </c>
      <c r="F1747" s="12" t="s">
        <v>383</v>
      </c>
      <c r="G1747" s="14">
        <v>80300</v>
      </c>
      <c r="H1747" s="14">
        <v>83300</v>
      </c>
    </row>
    <row r="1748" spans="1:8">
      <c r="A1748" s="11">
        <v>255192</v>
      </c>
      <c r="B1748" s="12" t="s">
        <v>309</v>
      </c>
      <c r="C1748" s="13" t="str">
        <f t="shared" si="54"/>
        <v>208</v>
      </c>
      <c r="D1748" s="13" t="str">
        <f t="shared" si="55"/>
        <v>20805</v>
      </c>
      <c r="E1748" s="13">
        <f>IF(ISNA(VLOOKUP(F1748,'2020功能科目'!A:B,2,FALSE)),"",VLOOKUP(F1748,'2020功能科目'!A:B,2,FALSE))</f>
        <v>2080505</v>
      </c>
      <c r="F1748" s="12" t="s">
        <v>385</v>
      </c>
      <c r="G1748" s="14">
        <v>1416567.51</v>
      </c>
      <c r="H1748" s="14">
        <v>1304602.28</v>
      </c>
    </row>
    <row r="1749" spans="1:8">
      <c r="A1749" s="11">
        <v>255192</v>
      </c>
      <c r="B1749" s="12" t="s">
        <v>309</v>
      </c>
      <c r="C1749" s="13" t="str">
        <f t="shared" si="54"/>
        <v>208</v>
      </c>
      <c r="D1749" s="13" t="str">
        <f t="shared" si="55"/>
        <v>20805</v>
      </c>
      <c r="E1749" s="13">
        <f>IF(ISNA(VLOOKUP(F1749,'2020功能科目'!A:B,2,FALSE)),"",VLOOKUP(F1749,'2020功能科目'!A:B,2,FALSE))</f>
        <v>2080506</v>
      </c>
      <c r="F1749" s="12" t="s">
        <v>386</v>
      </c>
      <c r="G1749" s="14">
        <v>707686.07</v>
      </c>
      <c r="H1749" s="14">
        <v>652301.14</v>
      </c>
    </row>
    <row r="1750" spans="1:8">
      <c r="A1750" s="11">
        <v>255192</v>
      </c>
      <c r="B1750" s="12" t="s">
        <v>309</v>
      </c>
      <c r="C1750" s="13" t="str">
        <f t="shared" si="54"/>
        <v>210</v>
      </c>
      <c r="D1750" s="13" t="str">
        <f t="shared" si="55"/>
        <v>21011</v>
      </c>
      <c r="E1750" s="13">
        <f>IF(ISNA(VLOOKUP(F1750,'2020功能科目'!A:B,2,FALSE)),"",VLOOKUP(F1750,'2020功能科目'!A:B,2,FALSE))</f>
        <v>2101102</v>
      </c>
      <c r="F1750" s="12" t="s">
        <v>388</v>
      </c>
      <c r="G1750" s="14">
        <v>1178987.96</v>
      </c>
      <c r="H1750" s="14">
        <v>1059989.3500000001</v>
      </c>
    </row>
    <row r="1751" spans="1:8">
      <c r="A1751" s="11">
        <v>255192</v>
      </c>
      <c r="B1751" s="12" t="s">
        <v>309</v>
      </c>
      <c r="C1751" s="13" t="str">
        <f t="shared" si="54"/>
        <v>221</v>
      </c>
      <c r="D1751" s="13" t="str">
        <f t="shared" si="55"/>
        <v>22102</v>
      </c>
      <c r="E1751" s="13">
        <f>IF(ISNA(VLOOKUP(F1751,'2020功能科目'!A:B,2,FALSE)),"",VLOOKUP(F1751,'2020功能科目'!A:B,2,FALSE))</f>
        <v>2210201</v>
      </c>
      <c r="F1751" s="12" t="s">
        <v>390</v>
      </c>
      <c r="G1751" s="14">
        <v>1405334</v>
      </c>
      <c r="H1751" s="14">
        <v>1344451.71</v>
      </c>
    </row>
    <row r="1752" spans="1:8">
      <c r="A1752" s="11">
        <v>255192</v>
      </c>
      <c r="B1752" s="12" t="s">
        <v>309</v>
      </c>
      <c r="C1752" s="13" t="str">
        <f t="shared" si="54"/>
        <v>221</v>
      </c>
      <c r="D1752" s="13" t="str">
        <f t="shared" si="55"/>
        <v>22102</v>
      </c>
      <c r="E1752" s="13">
        <f>IF(ISNA(VLOOKUP(F1752,'2020功能科目'!A:B,2,FALSE)),"",VLOOKUP(F1752,'2020功能科目'!A:B,2,FALSE))</f>
        <v>2210202</v>
      </c>
      <c r="F1752" s="12" t="s">
        <v>391</v>
      </c>
      <c r="G1752" s="14">
        <v>55560</v>
      </c>
      <c r="H1752" s="14">
        <v>55560</v>
      </c>
    </row>
    <row r="1753" spans="1:8">
      <c r="A1753" s="11">
        <v>255192</v>
      </c>
      <c r="B1753" s="12" t="s">
        <v>309</v>
      </c>
      <c r="C1753" s="13" t="str">
        <f t="shared" si="54"/>
        <v>221</v>
      </c>
      <c r="D1753" s="13" t="str">
        <f t="shared" si="55"/>
        <v>22102</v>
      </c>
      <c r="E1753" s="13">
        <f>IF(ISNA(VLOOKUP(F1753,'2020功能科目'!A:B,2,FALSE)),"",VLOOKUP(F1753,'2020功能科目'!A:B,2,FALSE))</f>
        <v>2210203</v>
      </c>
      <c r="F1753" s="12" t="s">
        <v>392</v>
      </c>
      <c r="G1753" s="14">
        <v>1377138</v>
      </c>
      <c r="H1753" s="14">
        <v>1542744</v>
      </c>
    </row>
    <row r="1754" spans="1:8">
      <c r="A1754" s="11">
        <v>255193</v>
      </c>
      <c r="B1754" s="12" t="s">
        <v>310</v>
      </c>
      <c r="C1754" s="13" t="str">
        <f t="shared" si="54"/>
        <v>205</v>
      </c>
      <c r="D1754" s="13" t="str">
        <f t="shared" si="55"/>
        <v>20502</v>
      </c>
      <c r="E1754" s="13">
        <f>IF(ISNA(VLOOKUP(F1754,'2020功能科目'!A:B,2,FALSE)),"",VLOOKUP(F1754,'2020功能科目'!A:B,2,FALSE))</f>
        <v>2050201</v>
      </c>
      <c r="F1754" s="12" t="s">
        <v>377</v>
      </c>
      <c r="G1754" s="14">
        <v>16859962.489999998</v>
      </c>
      <c r="H1754" s="14">
        <v>14696356.85</v>
      </c>
    </row>
    <row r="1755" spans="1:8">
      <c r="A1755" s="11">
        <v>255193</v>
      </c>
      <c r="B1755" s="12" t="s">
        <v>310</v>
      </c>
      <c r="C1755" s="13" t="str">
        <f t="shared" si="54"/>
        <v>205</v>
      </c>
      <c r="D1755" s="13" t="str">
        <f t="shared" si="55"/>
        <v>20508</v>
      </c>
      <c r="E1755" s="13">
        <f>IF(ISNA(VLOOKUP(F1755,'2020功能科目'!A:B,2,FALSE)),"",VLOOKUP(F1755,'2020功能科目'!A:B,2,FALSE))</f>
        <v>2050803</v>
      </c>
      <c r="F1755" s="12" t="s">
        <v>381</v>
      </c>
      <c r="G1755" s="14">
        <v>26000</v>
      </c>
      <c r="H1755" s="14">
        <v>52000</v>
      </c>
    </row>
    <row r="1756" spans="1:8">
      <c r="A1756" s="11">
        <v>255193</v>
      </c>
      <c r="B1756" s="12" t="s">
        <v>310</v>
      </c>
      <c r="C1756" s="13" t="str">
        <f t="shared" si="54"/>
        <v>205</v>
      </c>
      <c r="D1756" s="13" t="str">
        <f t="shared" si="55"/>
        <v>20509</v>
      </c>
      <c r="E1756" s="13">
        <f>IF(ISNA(VLOOKUP(F1756,'2020功能科目'!A:B,2,FALSE)),"",VLOOKUP(F1756,'2020功能科目'!A:B,2,FALSE))</f>
        <v>2050999</v>
      </c>
      <c r="F1756" s="12" t="s">
        <v>397</v>
      </c>
      <c r="G1756" s="14">
        <v>102240</v>
      </c>
      <c r="H1756" s="14">
        <v>102240</v>
      </c>
    </row>
    <row r="1757" spans="1:8">
      <c r="A1757" s="11">
        <v>255193</v>
      </c>
      <c r="B1757" s="12" t="s">
        <v>310</v>
      </c>
      <c r="C1757" s="13" t="str">
        <f t="shared" si="54"/>
        <v>208</v>
      </c>
      <c r="D1757" s="13" t="str">
        <f t="shared" si="55"/>
        <v>20805</v>
      </c>
      <c r="E1757" s="13">
        <f>IF(ISNA(VLOOKUP(F1757,'2020功能科目'!A:B,2,FALSE)),"",VLOOKUP(F1757,'2020功能科目'!A:B,2,FALSE))</f>
        <v>2080502</v>
      </c>
      <c r="F1757" s="12" t="s">
        <v>384</v>
      </c>
      <c r="G1757" s="14">
        <v>16500</v>
      </c>
      <c r="H1757" s="14">
        <v>14700</v>
      </c>
    </row>
    <row r="1758" spans="1:8">
      <c r="A1758" s="11">
        <v>255193</v>
      </c>
      <c r="B1758" s="12" t="s">
        <v>310</v>
      </c>
      <c r="C1758" s="13" t="str">
        <f t="shared" si="54"/>
        <v>208</v>
      </c>
      <c r="D1758" s="13" t="str">
        <f t="shared" si="55"/>
        <v>20805</v>
      </c>
      <c r="E1758" s="13">
        <f>IF(ISNA(VLOOKUP(F1758,'2020功能科目'!A:B,2,FALSE)),"",VLOOKUP(F1758,'2020功能科目'!A:B,2,FALSE))</f>
        <v>2080505</v>
      </c>
      <c r="F1758" s="12" t="s">
        <v>385</v>
      </c>
      <c r="G1758" s="14">
        <v>1143701.92</v>
      </c>
      <c r="H1758" s="14">
        <v>1208850.07</v>
      </c>
    </row>
    <row r="1759" spans="1:8">
      <c r="A1759" s="11">
        <v>255193</v>
      </c>
      <c r="B1759" s="12" t="s">
        <v>310</v>
      </c>
      <c r="C1759" s="13" t="str">
        <f t="shared" si="54"/>
        <v>208</v>
      </c>
      <c r="D1759" s="13" t="str">
        <f t="shared" si="55"/>
        <v>20805</v>
      </c>
      <c r="E1759" s="13">
        <f>IF(ISNA(VLOOKUP(F1759,'2020功能科目'!A:B,2,FALSE)),"",VLOOKUP(F1759,'2020功能科目'!A:B,2,FALSE))</f>
        <v>2080506</v>
      </c>
      <c r="F1759" s="12" t="s">
        <v>386</v>
      </c>
      <c r="G1759" s="14">
        <v>573163.84</v>
      </c>
      <c r="H1759" s="14">
        <v>604425.04</v>
      </c>
    </row>
    <row r="1760" spans="1:8">
      <c r="A1760" s="11">
        <v>255193</v>
      </c>
      <c r="B1760" s="12" t="s">
        <v>310</v>
      </c>
      <c r="C1760" s="13" t="str">
        <f t="shared" si="54"/>
        <v>210</v>
      </c>
      <c r="D1760" s="13" t="str">
        <f t="shared" si="55"/>
        <v>21011</v>
      </c>
      <c r="E1760" s="13">
        <f>IF(ISNA(VLOOKUP(F1760,'2020功能科目'!A:B,2,FALSE)),"",VLOOKUP(F1760,'2020功能科目'!A:B,2,FALSE))</f>
        <v>2101102</v>
      </c>
      <c r="F1760" s="12" t="s">
        <v>388</v>
      </c>
      <c r="G1760" s="14">
        <v>998636.84</v>
      </c>
      <c r="H1760" s="14">
        <v>982190.68</v>
      </c>
    </row>
    <row r="1761" spans="1:8">
      <c r="A1761" s="11">
        <v>255193</v>
      </c>
      <c r="B1761" s="12" t="s">
        <v>310</v>
      </c>
      <c r="C1761" s="13" t="str">
        <f t="shared" si="54"/>
        <v>221</v>
      </c>
      <c r="D1761" s="13" t="str">
        <f t="shared" si="55"/>
        <v>22102</v>
      </c>
      <c r="E1761" s="13">
        <f>IF(ISNA(VLOOKUP(F1761,'2020功能科目'!A:B,2,FALSE)),"",VLOOKUP(F1761,'2020功能科目'!A:B,2,FALSE))</f>
        <v>2210201</v>
      </c>
      <c r="F1761" s="12" t="s">
        <v>390</v>
      </c>
      <c r="G1761" s="14">
        <v>1199616</v>
      </c>
      <c r="H1761" s="14">
        <v>1296637.56</v>
      </c>
    </row>
    <row r="1762" spans="1:8">
      <c r="A1762" s="11">
        <v>255193</v>
      </c>
      <c r="B1762" s="12" t="s">
        <v>310</v>
      </c>
      <c r="C1762" s="13" t="str">
        <f t="shared" si="54"/>
        <v>221</v>
      </c>
      <c r="D1762" s="13" t="str">
        <f t="shared" si="55"/>
        <v>22102</v>
      </c>
      <c r="E1762" s="13">
        <f>IF(ISNA(VLOOKUP(F1762,'2020功能科目'!A:B,2,FALSE)),"",VLOOKUP(F1762,'2020功能科目'!A:B,2,FALSE))</f>
        <v>2210202</v>
      </c>
      <c r="F1762" s="12" t="s">
        <v>391</v>
      </c>
      <c r="G1762" s="14">
        <v>56760</v>
      </c>
      <c r="H1762" s="14">
        <v>56760</v>
      </c>
    </row>
    <row r="1763" spans="1:8">
      <c r="A1763" s="11">
        <v>255193</v>
      </c>
      <c r="B1763" s="12" t="s">
        <v>310</v>
      </c>
      <c r="C1763" s="13" t="str">
        <f t="shared" si="54"/>
        <v>221</v>
      </c>
      <c r="D1763" s="13" t="str">
        <f t="shared" si="55"/>
        <v>22102</v>
      </c>
      <c r="E1763" s="13">
        <f>IF(ISNA(VLOOKUP(F1763,'2020功能科目'!A:B,2,FALSE)),"",VLOOKUP(F1763,'2020功能科目'!A:B,2,FALSE))</f>
        <v>2210203</v>
      </c>
      <c r="F1763" s="12" t="s">
        <v>392</v>
      </c>
      <c r="G1763" s="14">
        <v>1394343</v>
      </c>
      <c r="H1763" s="14">
        <v>1381356</v>
      </c>
    </row>
    <row r="1764" spans="1:8">
      <c r="A1764" s="11">
        <v>255194</v>
      </c>
      <c r="B1764" s="12" t="s">
        <v>311</v>
      </c>
      <c r="C1764" s="13" t="str">
        <f t="shared" si="54"/>
        <v>205</v>
      </c>
      <c r="D1764" s="13" t="str">
        <f t="shared" si="55"/>
        <v>20502</v>
      </c>
      <c r="E1764" s="13">
        <f>IF(ISNA(VLOOKUP(F1764,'2020功能科目'!A:B,2,FALSE)),"",VLOOKUP(F1764,'2020功能科目'!A:B,2,FALSE))</f>
        <v>2050201</v>
      </c>
      <c r="F1764" s="12" t="s">
        <v>377</v>
      </c>
      <c r="G1764" s="14">
        <v>8915686.7100000009</v>
      </c>
      <c r="H1764" s="14">
        <v>6384405.8799999999</v>
      </c>
    </row>
    <row r="1765" spans="1:8">
      <c r="A1765" s="11">
        <v>255194</v>
      </c>
      <c r="B1765" s="12" t="s">
        <v>311</v>
      </c>
      <c r="C1765" s="13" t="str">
        <f t="shared" si="54"/>
        <v>205</v>
      </c>
      <c r="D1765" s="13" t="str">
        <f t="shared" si="55"/>
        <v>20508</v>
      </c>
      <c r="E1765" s="13">
        <f>IF(ISNA(VLOOKUP(F1765,'2020功能科目'!A:B,2,FALSE)),"",VLOOKUP(F1765,'2020功能科目'!A:B,2,FALSE))</f>
        <v>2050803</v>
      </c>
      <c r="F1765" s="12" t="s">
        <v>381</v>
      </c>
      <c r="G1765" s="14">
        <v>12800</v>
      </c>
      <c r="H1765" s="14">
        <v>25600</v>
      </c>
    </row>
    <row r="1766" spans="1:8">
      <c r="A1766" s="11">
        <v>255194</v>
      </c>
      <c r="B1766" s="12" t="s">
        <v>311</v>
      </c>
      <c r="C1766" s="13" t="str">
        <f t="shared" si="54"/>
        <v>205</v>
      </c>
      <c r="D1766" s="13" t="str">
        <f t="shared" si="55"/>
        <v>20509</v>
      </c>
      <c r="E1766" s="13">
        <f>IF(ISNA(VLOOKUP(F1766,'2020功能科目'!A:B,2,FALSE)),"",VLOOKUP(F1766,'2020功能科目'!A:B,2,FALSE))</f>
        <v>2050999</v>
      </c>
      <c r="F1766" s="12" t="s">
        <v>397</v>
      </c>
      <c r="G1766" s="14">
        <v>176450</v>
      </c>
      <c r="H1766" s="14">
        <v>214050</v>
      </c>
    </row>
    <row r="1767" spans="1:8">
      <c r="A1767" s="11">
        <v>255194</v>
      </c>
      <c r="B1767" s="12" t="s">
        <v>311</v>
      </c>
      <c r="C1767" s="13" t="str">
        <f t="shared" si="54"/>
        <v>208</v>
      </c>
      <c r="D1767" s="13" t="str">
        <f t="shared" si="55"/>
        <v>20805</v>
      </c>
      <c r="E1767" s="13">
        <f>IF(ISNA(VLOOKUP(F1767,'2020功能科目'!A:B,2,FALSE)),"",VLOOKUP(F1767,'2020功能科目'!A:B,2,FALSE))</f>
        <v>2080505</v>
      </c>
      <c r="F1767" s="12" t="s">
        <v>385</v>
      </c>
      <c r="G1767" s="14">
        <v>603508.80000000005</v>
      </c>
      <c r="H1767" s="14">
        <v>432775.67999999999</v>
      </c>
    </row>
    <row r="1768" spans="1:8">
      <c r="A1768" s="11">
        <v>255194</v>
      </c>
      <c r="B1768" s="12" t="s">
        <v>311</v>
      </c>
      <c r="C1768" s="13" t="str">
        <f t="shared" si="54"/>
        <v>208</v>
      </c>
      <c r="D1768" s="13" t="str">
        <f t="shared" si="55"/>
        <v>20805</v>
      </c>
      <c r="E1768" s="13">
        <f>IF(ISNA(VLOOKUP(F1768,'2020功能科目'!A:B,2,FALSE)),"",VLOOKUP(F1768,'2020功能科目'!A:B,2,FALSE))</f>
        <v>2080506</v>
      </c>
      <c r="F1768" s="12" t="s">
        <v>386</v>
      </c>
      <c r="G1768" s="14">
        <v>301754.40000000002</v>
      </c>
      <c r="H1768" s="14">
        <v>216387.84</v>
      </c>
    </row>
    <row r="1769" spans="1:8">
      <c r="A1769" s="11">
        <v>255194</v>
      </c>
      <c r="B1769" s="12" t="s">
        <v>311</v>
      </c>
      <c r="C1769" s="13" t="str">
        <f t="shared" si="54"/>
        <v>210</v>
      </c>
      <c r="D1769" s="13" t="str">
        <f t="shared" si="55"/>
        <v>21011</v>
      </c>
      <c r="E1769" s="13">
        <f>IF(ISNA(VLOOKUP(F1769,'2020功能科目'!A:B,2,FALSE)),"",VLOOKUP(F1769,'2020功能科目'!A:B,2,FALSE))</f>
        <v>2101102</v>
      </c>
      <c r="F1769" s="12" t="s">
        <v>388</v>
      </c>
      <c r="G1769" s="14">
        <v>513539.14</v>
      </c>
      <c r="H1769" s="14">
        <v>351630.24</v>
      </c>
    </row>
    <row r="1770" spans="1:8">
      <c r="A1770" s="11">
        <v>255194</v>
      </c>
      <c r="B1770" s="12" t="s">
        <v>311</v>
      </c>
      <c r="C1770" s="13" t="str">
        <f t="shared" si="54"/>
        <v>221</v>
      </c>
      <c r="D1770" s="13" t="str">
        <f t="shared" si="55"/>
        <v>22102</v>
      </c>
      <c r="E1770" s="13">
        <f>IF(ISNA(VLOOKUP(F1770,'2020功能科目'!A:B,2,FALSE)),"",VLOOKUP(F1770,'2020功能科目'!A:B,2,FALSE))</f>
        <v>2210201</v>
      </c>
      <c r="F1770" s="12" t="s">
        <v>390</v>
      </c>
      <c r="G1770" s="14">
        <v>714883</v>
      </c>
      <c r="H1770" s="14">
        <v>516581.76</v>
      </c>
    </row>
    <row r="1771" spans="1:8">
      <c r="A1771" s="11">
        <v>255194</v>
      </c>
      <c r="B1771" s="12" t="s">
        <v>311</v>
      </c>
      <c r="C1771" s="13" t="str">
        <f t="shared" si="54"/>
        <v>221</v>
      </c>
      <c r="D1771" s="13" t="str">
        <f t="shared" si="55"/>
        <v>22102</v>
      </c>
      <c r="E1771" s="13">
        <f>IF(ISNA(VLOOKUP(F1771,'2020功能科目'!A:B,2,FALSE)),"",VLOOKUP(F1771,'2020功能科目'!A:B,2,FALSE))</f>
        <v>2210202</v>
      </c>
      <c r="F1771" s="12" t="s">
        <v>391</v>
      </c>
      <c r="G1771" s="14">
        <v>27960</v>
      </c>
      <c r="H1771" s="14">
        <v>27960</v>
      </c>
    </row>
    <row r="1772" spans="1:8">
      <c r="A1772" s="11">
        <v>255194</v>
      </c>
      <c r="B1772" s="12" t="s">
        <v>311</v>
      </c>
      <c r="C1772" s="13" t="str">
        <f t="shared" si="54"/>
        <v>221</v>
      </c>
      <c r="D1772" s="13" t="str">
        <f t="shared" si="55"/>
        <v>22102</v>
      </c>
      <c r="E1772" s="13">
        <f>IF(ISNA(VLOOKUP(F1772,'2020功能科目'!A:B,2,FALSE)),"",VLOOKUP(F1772,'2020功能科目'!A:B,2,FALSE))</f>
        <v>2210203</v>
      </c>
      <c r="F1772" s="12" t="s">
        <v>392</v>
      </c>
      <c r="G1772" s="14">
        <v>914595</v>
      </c>
      <c r="H1772" s="14">
        <v>508320</v>
      </c>
    </row>
    <row r="1773" spans="1:8">
      <c r="A1773" s="11">
        <v>255195</v>
      </c>
      <c r="B1773" s="12" t="s">
        <v>312</v>
      </c>
      <c r="C1773" s="13" t="str">
        <f t="shared" si="54"/>
        <v>205</v>
      </c>
      <c r="D1773" s="13" t="str">
        <f t="shared" si="55"/>
        <v>20502</v>
      </c>
      <c r="E1773" s="13">
        <f>IF(ISNA(VLOOKUP(F1773,'2020功能科目'!A:B,2,FALSE)),"",VLOOKUP(F1773,'2020功能科目'!A:B,2,FALSE))</f>
        <v>2050201</v>
      </c>
      <c r="F1773" s="12" t="s">
        <v>377</v>
      </c>
      <c r="G1773" s="14">
        <v>7823497.4100000001</v>
      </c>
      <c r="H1773" s="14">
        <v>5721714.5599999996</v>
      </c>
    </row>
    <row r="1774" spans="1:8">
      <c r="A1774" s="11">
        <v>255195</v>
      </c>
      <c r="B1774" s="12" t="s">
        <v>312</v>
      </c>
      <c r="C1774" s="13" t="str">
        <f t="shared" si="54"/>
        <v>205</v>
      </c>
      <c r="D1774" s="13" t="str">
        <f t="shared" si="55"/>
        <v>20508</v>
      </c>
      <c r="E1774" s="13">
        <f>IF(ISNA(VLOOKUP(F1774,'2020功能科目'!A:B,2,FALSE)),"",VLOOKUP(F1774,'2020功能科目'!A:B,2,FALSE))</f>
        <v>2050803</v>
      </c>
      <c r="F1774" s="12" t="s">
        <v>381</v>
      </c>
      <c r="G1774" s="14">
        <v>0</v>
      </c>
      <c r="H1774" s="14">
        <v>21600</v>
      </c>
    </row>
    <row r="1775" spans="1:8">
      <c r="A1775" s="11">
        <v>255195</v>
      </c>
      <c r="B1775" s="12" t="s">
        <v>312</v>
      </c>
      <c r="C1775" s="13" t="str">
        <f t="shared" si="54"/>
        <v>205</v>
      </c>
      <c r="D1775" s="13" t="str">
        <f t="shared" si="55"/>
        <v>20509</v>
      </c>
      <c r="E1775" s="13">
        <f>IF(ISNA(VLOOKUP(F1775,'2020功能科目'!A:B,2,FALSE)),"",VLOOKUP(F1775,'2020功能科目'!A:B,2,FALSE))</f>
        <v>2050999</v>
      </c>
      <c r="F1775" s="12" t="s">
        <v>397</v>
      </c>
      <c r="G1775" s="14">
        <v>194896</v>
      </c>
      <c r="H1775" s="14">
        <v>317000</v>
      </c>
    </row>
    <row r="1776" spans="1:8">
      <c r="A1776" s="11">
        <v>255195</v>
      </c>
      <c r="B1776" s="12" t="s">
        <v>312</v>
      </c>
      <c r="C1776" s="13" t="str">
        <f t="shared" si="54"/>
        <v>208</v>
      </c>
      <c r="D1776" s="13" t="str">
        <f t="shared" si="55"/>
        <v>20805</v>
      </c>
      <c r="E1776" s="13">
        <f>IF(ISNA(VLOOKUP(F1776,'2020功能科目'!A:B,2,FALSE)),"",VLOOKUP(F1776,'2020功能科目'!A:B,2,FALSE))</f>
        <v>2080505</v>
      </c>
      <c r="F1776" s="12" t="s">
        <v>385</v>
      </c>
      <c r="G1776" s="14">
        <v>529991.09</v>
      </c>
      <c r="H1776" s="14">
        <v>258924.4</v>
      </c>
    </row>
    <row r="1777" spans="1:8">
      <c r="A1777" s="11">
        <v>255195</v>
      </c>
      <c r="B1777" s="12" t="s">
        <v>312</v>
      </c>
      <c r="C1777" s="13" t="str">
        <f t="shared" si="54"/>
        <v>208</v>
      </c>
      <c r="D1777" s="13" t="str">
        <f t="shared" si="55"/>
        <v>20805</v>
      </c>
      <c r="E1777" s="13">
        <f>IF(ISNA(VLOOKUP(F1777,'2020功能科目'!A:B,2,FALSE)),"",VLOOKUP(F1777,'2020功能科目'!A:B,2,FALSE))</f>
        <v>2080506</v>
      </c>
      <c r="F1777" s="12" t="s">
        <v>386</v>
      </c>
      <c r="G1777" s="14">
        <v>264995.62</v>
      </c>
      <c r="H1777" s="14">
        <v>103569.76</v>
      </c>
    </row>
    <row r="1778" spans="1:8">
      <c r="A1778" s="11">
        <v>255195</v>
      </c>
      <c r="B1778" s="12" t="s">
        <v>312</v>
      </c>
      <c r="C1778" s="13" t="str">
        <f t="shared" si="54"/>
        <v>210</v>
      </c>
      <c r="D1778" s="13" t="str">
        <f t="shared" si="55"/>
        <v>21011</v>
      </c>
      <c r="E1778" s="13">
        <f>IF(ISNA(VLOOKUP(F1778,'2020功能科目'!A:B,2,FALSE)),"",VLOOKUP(F1778,'2020功能科目'!A:B,2,FALSE))</f>
        <v>2101102</v>
      </c>
      <c r="F1778" s="12" t="s">
        <v>388</v>
      </c>
      <c r="G1778" s="14">
        <v>483193.17</v>
      </c>
      <c r="H1778" s="14">
        <v>168300.86</v>
      </c>
    </row>
    <row r="1779" spans="1:8">
      <c r="A1779" s="11">
        <v>255195</v>
      </c>
      <c r="B1779" s="12" t="s">
        <v>312</v>
      </c>
      <c r="C1779" s="13" t="str">
        <f t="shared" si="54"/>
        <v>221</v>
      </c>
      <c r="D1779" s="13" t="str">
        <f t="shared" si="55"/>
        <v>22102</v>
      </c>
      <c r="E1779" s="13">
        <f>IF(ISNA(VLOOKUP(F1779,'2020功能科目'!A:B,2,FALSE)),"",VLOOKUP(F1779,'2020功能科目'!A:B,2,FALSE))</f>
        <v>2210201</v>
      </c>
      <c r="F1779" s="12" t="s">
        <v>390</v>
      </c>
      <c r="G1779" s="14">
        <v>605246</v>
      </c>
      <c r="H1779" s="14">
        <v>317354.64</v>
      </c>
    </row>
    <row r="1780" spans="1:8">
      <c r="A1780" s="11">
        <v>255195</v>
      </c>
      <c r="B1780" s="12" t="s">
        <v>312</v>
      </c>
      <c r="C1780" s="13" t="str">
        <f t="shared" si="54"/>
        <v>221</v>
      </c>
      <c r="D1780" s="13" t="str">
        <f t="shared" si="55"/>
        <v>22102</v>
      </c>
      <c r="E1780" s="13">
        <f>IF(ISNA(VLOOKUP(F1780,'2020功能科目'!A:B,2,FALSE)),"",VLOOKUP(F1780,'2020功能科目'!A:B,2,FALSE))</f>
        <v>2210202</v>
      </c>
      <c r="F1780" s="12" t="s">
        <v>391</v>
      </c>
      <c r="G1780" s="14">
        <v>23400</v>
      </c>
      <c r="H1780" s="14">
        <v>23400</v>
      </c>
    </row>
    <row r="1781" spans="1:8">
      <c r="A1781" s="11">
        <v>255195</v>
      </c>
      <c r="B1781" s="12" t="s">
        <v>312</v>
      </c>
      <c r="C1781" s="13" t="str">
        <f t="shared" si="54"/>
        <v>221</v>
      </c>
      <c r="D1781" s="13" t="str">
        <f t="shared" si="55"/>
        <v>22102</v>
      </c>
      <c r="E1781" s="13">
        <f>IF(ISNA(VLOOKUP(F1781,'2020功能科目'!A:B,2,FALSE)),"",VLOOKUP(F1781,'2020功能科目'!A:B,2,FALSE))</f>
        <v>2210203</v>
      </c>
      <c r="F1781" s="12" t="s">
        <v>392</v>
      </c>
      <c r="G1781" s="14">
        <v>768624</v>
      </c>
      <c r="H1781" s="14">
        <v>614628</v>
      </c>
    </row>
    <row r="1782" spans="1:8">
      <c r="A1782" s="11">
        <v>255196</v>
      </c>
      <c r="B1782" s="12" t="s">
        <v>313</v>
      </c>
      <c r="C1782" s="13" t="str">
        <f t="shared" si="54"/>
        <v>205</v>
      </c>
      <c r="D1782" s="13" t="str">
        <f t="shared" si="55"/>
        <v>20502</v>
      </c>
      <c r="E1782" s="13">
        <f>IF(ISNA(VLOOKUP(F1782,'2020功能科目'!A:B,2,FALSE)),"",VLOOKUP(F1782,'2020功能科目'!A:B,2,FALSE))</f>
        <v>2050201</v>
      </c>
      <c r="F1782" s="12" t="s">
        <v>377</v>
      </c>
      <c r="G1782" s="14">
        <v>6277120.1200000001</v>
      </c>
      <c r="H1782" s="14">
        <v>4457869.13</v>
      </c>
    </row>
    <row r="1783" spans="1:8">
      <c r="A1783" s="11">
        <v>255196</v>
      </c>
      <c r="B1783" s="12" t="s">
        <v>313</v>
      </c>
      <c r="C1783" s="13" t="str">
        <f t="shared" si="54"/>
        <v>205</v>
      </c>
      <c r="D1783" s="13" t="str">
        <f t="shared" si="55"/>
        <v>20508</v>
      </c>
      <c r="E1783" s="13">
        <f>IF(ISNA(VLOOKUP(F1783,'2020功能科目'!A:B,2,FALSE)),"",VLOOKUP(F1783,'2020功能科目'!A:B,2,FALSE))</f>
        <v>2050803</v>
      </c>
      <c r="F1783" s="12" t="s">
        <v>381</v>
      </c>
      <c r="G1783" s="14">
        <v>2475</v>
      </c>
      <c r="H1783" s="14">
        <v>9600</v>
      </c>
    </row>
    <row r="1784" spans="1:8">
      <c r="A1784" s="11">
        <v>255196</v>
      </c>
      <c r="B1784" s="12" t="s">
        <v>313</v>
      </c>
      <c r="C1784" s="13" t="str">
        <f t="shared" si="54"/>
        <v>205</v>
      </c>
      <c r="D1784" s="13" t="str">
        <f t="shared" si="55"/>
        <v>20509</v>
      </c>
      <c r="E1784" s="13">
        <f>IF(ISNA(VLOOKUP(F1784,'2020功能科目'!A:B,2,FALSE)),"",VLOOKUP(F1784,'2020功能科目'!A:B,2,FALSE))</f>
        <v>2050999</v>
      </c>
      <c r="F1784" s="12" t="s">
        <v>397</v>
      </c>
      <c r="G1784" s="14">
        <v>36050</v>
      </c>
      <c r="H1784" s="14">
        <v>123600</v>
      </c>
    </row>
    <row r="1785" spans="1:8">
      <c r="A1785" s="11">
        <v>255196</v>
      </c>
      <c r="B1785" s="12" t="s">
        <v>313</v>
      </c>
      <c r="C1785" s="13" t="str">
        <f t="shared" si="54"/>
        <v>208</v>
      </c>
      <c r="D1785" s="13" t="str">
        <f t="shared" si="55"/>
        <v>20805</v>
      </c>
      <c r="E1785" s="13">
        <f>IF(ISNA(VLOOKUP(F1785,'2020功能科目'!A:B,2,FALSE)),"",VLOOKUP(F1785,'2020功能科目'!A:B,2,FALSE))</f>
        <v>2080505</v>
      </c>
      <c r="F1785" s="12" t="s">
        <v>385</v>
      </c>
      <c r="G1785" s="14">
        <v>270673.91999999998</v>
      </c>
      <c r="H1785" s="14">
        <v>141577.13</v>
      </c>
    </row>
    <row r="1786" spans="1:8">
      <c r="A1786" s="11">
        <v>255196</v>
      </c>
      <c r="B1786" s="12" t="s">
        <v>313</v>
      </c>
      <c r="C1786" s="13" t="str">
        <f t="shared" si="54"/>
        <v>208</v>
      </c>
      <c r="D1786" s="13" t="str">
        <f t="shared" si="55"/>
        <v>20805</v>
      </c>
      <c r="E1786" s="13">
        <f>IF(ISNA(VLOOKUP(F1786,'2020功能科目'!A:B,2,FALSE)),"",VLOOKUP(F1786,'2020功能科目'!A:B,2,FALSE))</f>
        <v>2080506</v>
      </c>
      <c r="F1786" s="12" t="s">
        <v>386</v>
      </c>
      <c r="G1786" s="14">
        <v>135336.95999999999</v>
      </c>
      <c r="H1786" s="14">
        <v>70788.570000000007</v>
      </c>
    </row>
    <row r="1787" spans="1:8">
      <c r="A1787" s="11">
        <v>255196</v>
      </c>
      <c r="B1787" s="12" t="s">
        <v>313</v>
      </c>
      <c r="C1787" s="13" t="str">
        <f t="shared" si="54"/>
        <v>210</v>
      </c>
      <c r="D1787" s="13" t="str">
        <f t="shared" si="55"/>
        <v>21011</v>
      </c>
      <c r="E1787" s="13">
        <f>IF(ISNA(VLOOKUP(F1787,'2020功能科目'!A:B,2,FALSE)),"",VLOOKUP(F1787,'2020功能科目'!A:B,2,FALSE))</f>
        <v>2101102</v>
      </c>
      <c r="F1787" s="12" t="s">
        <v>388</v>
      </c>
      <c r="G1787" s="14">
        <v>226842.63</v>
      </c>
      <c r="H1787" s="14">
        <v>115031.42</v>
      </c>
    </row>
    <row r="1788" spans="1:8">
      <c r="A1788" s="11">
        <v>255196</v>
      </c>
      <c r="B1788" s="12" t="s">
        <v>313</v>
      </c>
      <c r="C1788" s="13" t="str">
        <f t="shared" si="54"/>
        <v>221</v>
      </c>
      <c r="D1788" s="13" t="str">
        <f t="shared" si="55"/>
        <v>22102</v>
      </c>
      <c r="E1788" s="13">
        <f>IF(ISNA(VLOOKUP(F1788,'2020功能科目'!A:B,2,FALSE)),"",VLOOKUP(F1788,'2020功能科目'!A:B,2,FALSE))</f>
        <v>2210201</v>
      </c>
      <c r="F1788" s="12" t="s">
        <v>390</v>
      </c>
      <c r="G1788" s="14">
        <v>305432</v>
      </c>
      <c r="H1788" s="14">
        <v>178182.85</v>
      </c>
    </row>
    <row r="1789" spans="1:8">
      <c r="A1789" s="11">
        <v>255196</v>
      </c>
      <c r="B1789" s="12" t="s">
        <v>313</v>
      </c>
      <c r="C1789" s="13" t="str">
        <f t="shared" si="54"/>
        <v>221</v>
      </c>
      <c r="D1789" s="13" t="str">
        <f t="shared" si="55"/>
        <v>22102</v>
      </c>
      <c r="E1789" s="13">
        <f>IF(ISNA(VLOOKUP(F1789,'2020功能科目'!A:B,2,FALSE)),"",VLOOKUP(F1789,'2020功能科目'!A:B,2,FALSE))</f>
        <v>2210202</v>
      </c>
      <c r="F1789" s="12" t="s">
        <v>391</v>
      </c>
      <c r="G1789" s="14">
        <v>10560</v>
      </c>
      <c r="H1789" s="14">
        <v>10560</v>
      </c>
    </row>
    <row r="1790" spans="1:8">
      <c r="A1790" s="11">
        <v>255196</v>
      </c>
      <c r="B1790" s="12" t="s">
        <v>313</v>
      </c>
      <c r="C1790" s="13" t="str">
        <f t="shared" si="54"/>
        <v>221</v>
      </c>
      <c r="D1790" s="13" t="str">
        <f t="shared" si="55"/>
        <v>22102</v>
      </c>
      <c r="E1790" s="13">
        <f>IF(ISNA(VLOOKUP(F1790,'2020功能科目'!A:B,2,FALSE)),"",VLOOKUP(F1790,'2020功能科目'!A:B,2,FALSE))</f>
        <v>2210203</v>
      </c>
      <c r="F1790" s="12" t="s">
        <v>392</v>
      </c>
      <c r="G1790" s="14">
        <v>235636</v>
      </c>
      <c r="H1790" s="14">
        <v>201180</v>
      </c>
    </row>
    <row r="1791" spans="1:8">
      <c r="A1791" s="11">
        <v>255197</v>
      </c>
      <c r="B1791" s="12" t="s">
        <v>314</v>
      </c>
      <c r="C1791" s="13" t="str">
        <f t="shared" si="54"/>
        <v>205</v>
      </c>
      <c r="D1791" s="13" t="str">
        <f t="shared" si="55"/>
        <v>20502</v>
      </c>
      <c r="E1791" s="13">
        <f>IF(ISNA(VLOOKUP(F1791,'2020功能科目'!A:B,2,FALSE)),"",VLOOKUP(F1791,'2020功能科目'!A:B,2,FALSE))</f>
        <v>2050201</v>
      </c>
      <c r="F1791" s="12" t="s">
        <v>377</v>
      </c>
      <c r="G1791" s="14">
        <v>8014948.0099999998</v>
      </c>
      <c r="H1791" s="14">
        <v>6745691.9699999997</v>
      </c>
    </row>
    <row r="1792" spans="1:8">
      <c r="A1792" s="11">
        <v>255197</v>
      </c>
      <c r="B1792" s="12" t="s">
        <v>314</v>
      </c>
      <c r="C1792" s="13" t="str">
        <f t="shared" si="54"/>
        <v>205</v>
      </c>
      <c r="D1792" s="13" t="str">
        <f t="shared" si="55"/>
        <v>20508</v>
      </c>
      <c r="E1792" s="13">
        <f>IF(ISNA(VLOOKUP(F1792,'2020功能科目'!A:B,2,FALSE)),"",VLOOKUP(F1792,'2020功能科目'!A:B,2,FALSE))</f>
        <v>2050803</v>
      </c>
      <c r="F1792" s="12" t="s">
        <v>381</v>
      </c>
      <c r="G1792" s="14">
        <v>8800</v>
      </c>
      <c r="H1792" s="14">
        <v>17600</v>
      </c>
    </row>
    <row r="1793" spans="1:8">
      <c r="A1793" s="11">
        <v>255197</v>
      </c>
      <c r="B1793" s="12" t="s">
        <v>314</v>
      </c>
      <c r="C1793" s="13" t="str">
        <f t="shared" si="54"/>
        <v>205</v>
      </c>
      <c r="D1793" s="13" t="str">
        <f t="shared" si="55"/>
        <v>20509</v>
      </c>
      <c r="E1793" s="13">
        <f>IF(ISNA(VLOOKUP(F1793,'2020功能科目'!A:B,2,FALSE)),"",VLOOKUP(F1793,'2020功能科目'!A:B,2,FALSE))</f>
        <v>2050999</v>
      </c>
      <c r="F1793" s="12" t="s">
        <v>397</v>
      </c>
      <c r="G1793" s="14">
        <v>33880</v>
      </c>
      <c r="H1793" s="14">
        <v>33880</v>
      </c>
    </row>
    <row r="1794" spans="1:8">
      <c r="A1794" s="11">
        <v>255197</v>
      </c>
      <c r="B1794" s="12" t="s">
        <v>314</v>
      </c>
      <c r="C1794" s="13" t="str">
        <f t="shared" si="54"/>
        <v>208</v>
      </c>
      <c r="D1794" s="13" t="str">
        <f t="shared" si="55"/>
        <v>20805</v>
      </c>
      <c r="E1794" s="13">
        <f>IF(ISNA(VLOOKUP(F1794,'2020功能科目'!A:B,2,FALSE)),"",VLOOKUP(F1794,'2020功能科目'!A:B,2,FALSE))</f>
        <v>2080505</v>
      </c>
      <c r="F1794" s="12" t="s">
        <v>385</v>
      </c>
      <c r="G1794" s="14">
        <v>392752</v>
      </c>
      <c r="H1794" s="14">
        <v>396096.96</v>
      </c>
    </row>
    <row r="1795" spans="1:8">
      <c r="A1795" s="11">
        <v>255197</v>
      </c>
      <c r="B1795" s="12" t="s">
        <v>314</v>
      </c>
      <c r="C1795" s="13" t="str">
        <f t="shared" ref="C1795:C1858" si="56">LEFT(D1795,3)</f>
        <v>208</v>
      </c>
      <c r="D1795" s="13" t="str">
        <f t="shared" ref="D1795:D1858" si="57">LEFT(E1795,5)</f>
        <v>20805</v>
      </c>
      <c r="E1795" s="13">
        <f>IF(ISNA(VLOOKUP(F1795,'2020功能科目'!A:B,2,FALSE)),"",VLOOKUP(F1795,'2020功能科目'!A:B,2,FALSE))</f>
        <v>2080506</v>
      </c>
      <c r="F1795" s="12" t="s">
        <v>386</v>
      </c>
      <c r="G1795" s="14">
        <v>196376</v>
      </c>
      <c r="H1795" s="14">
        <v>198048.48</v>
      </c>
    </row>
    <row r="1796" spans="1:8">
      <c r="A1796" s="11">
        <v>255197</v>
      </c>
      <c r="B1796" s="12" t="s">
        <v>314</v>
      </c>
      <c r="C1796" s="13" t="str">
        <f t="shared" si="56"/>
        <v>210</v>
      </c>
      <c r="D1796" s="13" t="str">
        <f t="shared" si="57"/>
        <v>21011</v>
      </c>
      <c r="E1796" s="13">
        <f>IF(ISNA(VLOOKUP(F1796,'2020功能科目'!A:B,2,FALSE)),"",VLOOKUP(F1796,'2020功能科目'!A:B,2,FALSE))</f>
        <v>2101102</v>
      </c>
      <c r="F1796" s="12" t="s">
        <v>388</v>
      </c>
      <c r="G1796" s="14">
        <v>344701.45</v>
      </c>
      <c r="H1796" s="14">
        <v>321828.78000000003</v>
      </c>
    </row>
    <row r="1797" spans="1:8">
      <c r="A1797" s="11">
        <v>255197</v>
      </c>
      <c r="B1797" s="12" t="s">
        <v>314</v>
      </c>
      <c r="C1797" s="13" t="str">
        <f t="shared" si="56"/>
        <v>221</v>
      </c>
      <c r="D1797" s="13" t="str">
        <f t="shared" si="57"/>
        <v>22102</v>
      </c>
      <c r="E1797" s="13">
        <f>IF(ISNA(VLOOKUP(F1797,'2020功能科目'!A:B,2,FALSE)),"",VLOOKUP(F1797,'2020功能科目'!A:B,2,FALSE))</f>
        <v>2210201</v>
      </c>
      <c r="F1797" s="12" t="s">
        <v>390</v>
      </c>
      <c r="G1797" s="14">
        <v>491032</v>
      </c>
      <c r="H1797" s="14">
        <v>429072.72</v>
      </c>
    </row>
    <row r="1798" spans="1:8">
      <c r="A1798" s="11">
        <v>255197</v>
      </c>
      <c r="B1798" s="12" t="s">
        <v>314</v>
      </c>
      <c r="C1798" s="13" t="str">
        <f t="shared" si="56"/>
        <v>221</v>
      </c>
      <c r="D1798" s="13" t="str">
        <f t="shared" si="57"/>
        <v>22102</v>
      </c>
      <c r="E1798" s="13">
        <f>IF(ISNA(VLOOKUP(F1798,'2020功能科目'!A:B,2,FALSE)),"",VLOOKUP(F1798,'2020功能科目'!A:B,2,FALSE))</f>
        <v>2210202</v>
      </c>
      <c r="F1798" s="12" t="s">
        <v>391</v>
      </c>
      <c r="G1798" s="14">
        <v>10320</v>
      </c>
      <c r="H1798" s="14">
        <v>10320</v>
      </c>
    </row>
    <row r="1799" spans="1:8">
      <c r="A1799" s="11">
        <v>255197</v>
      </c>
      <c r="B1799" s="12" t="s">
        <v>314</v>
      </c>
      <c r="C1799" s="13" t="str">
        <f t="shared" si="56"/>
        <v>221</v>
      </c>
      <c r="D1799" s="13" t="str">
        <f t="shared" si="57"/>
        <v>22102</v>
      </c>
      <c r="E1799" s="13">
        <f>IF(ISNA(VLOOKUP(F1799,'2020功能科目'!A:B,2,FALSE)),"",VLOOKUP(F1799,'2020功能科目'!A:B,2,FALSE))</f>
        <v>2210203</v>
      </c>
      <c r="F1799" s="12" t="s">
        <v>392</v>
      </c>
      <c r="G1799" s="14">
        <v>479162</v>
      </c>
      <c r="H1799" s="14">
        <v>335676</v>
      </c>
    </row>
    <row r="1800" spans="1:8">
      <c r="A1800" s="11">
        <v>255198</v>
      </c>
      <c r="B1800" s="12" t="s">
        <v>315</v>
      </c>
      <c r="C1800" s="13" t="str">
        <f t="shared" si="56"/>
        <v>205</v>
      </c>
      <c r="D1800" s="13" t="str">
        <f t="shared" si="57"/>
        <v>20502</v>
      </c>
      <c r="E1800" s="13">
        <f>IF(ISNA(VLOOKUP(F1800,'2020功能科目'!A:B,2,FALSE)),"",VLOOKUP(F1800,'2020功能科目'!A:B,2,FALSE))</f>
        <v>2050299</v>
      </c>
      <c r="F1800" s="12" t="s">
        <v>380</v>
      </c>
      <c r="G1800" s="14">
        <v>1969871.84</v>
      </c>
      <c r="H1800" s="14">
        <v>2038672.66</v>
      </c>
    </row>
    <row r="1801" spans="1:8">
      <c r="A1801" s="11">
        <v>255198</v>
      </c>
      <c r="B1801" s="12" t="s">
        <v>315</v>
      </c>
      <c r="C1801" s="13" t="str">
        <f t="shared" si="56"/>
        <v>205</v>
      </c>
      <c r="D1801" s="13" t="str">
        <f t="shared" si="57"/>
        <v>20508</v>
      </c>
      <c r="E1801" s="13">
        <f>IF(ISNA(VLOOKUP(F1801,'2020功能科目'!A:B,2,FALSE)),"",VLOOKUP(F1801,'2020功能科目'!A:B,2,FALSE))</f>
        <v>2050803</v>
      </c>
      <c r="F1801" s="12" t="s">
        <v>381</v>
      </c>
      <c r="G1801" s="14">
        <v>2800</v>
      </c>
      <c r="H1801" s="14">
        <v>5600</v>
      </c>
    </row>
    <row r="1802" spans="1:8">
      <c r="A1802" s="11">
        <v>255198</v>
      </c>
      <c r="B1802" s="12" t="s">
        <v>315</v>
      </c>
      <c r="C1802" s="13" t="str">
        <f t="shared" si="56"/>
        <v>208</v>
      </c>
      <c r="D1802" s="13" t="str">
        <f t="shared" si="57"/>
        <v>20805</v>
      </c>
      <c r="E1802" s="13">
        <f>IF(ISNA(VLOOKUP(F1802,'2020功能科目'!A:B,2,FALSE)),"",VLOOKUP(F1802,'2020功能科目'!A:B,2,FALSE))</f>
        <v>2080505</v>
      </c>
      <c r="F1802" s="12" t="s">
        <v>385</v>
      </c>
      <c r="G1802" s="14">
        <v>180920.16</v>
      </c>
      <c r="H1802" s="14">
        <v>180792</v>
      </c>
    </row>
    <row r="1803" spans="1:8">
      <c r="A1803" s="11">
        <v>255198</v>
      </c>
      <c r="B1803" s="12" t="s">
        <v>315</v>
      </c>
      <c r="C1803" s="13" t="str">
        <f t="shared" si="56"/>
        <v>208</v>
      </c>
      <c r="D1803" s="13" t="str">
        <f t="shared" si="57"/>
        <v>20805</v>
      </c>
      <c r="E1803" s="13">
        <f>IF(ISNA(VLOOKUP(F1803,'2020功能科目'!A:B,2,FALSE)),"",VLOOKUP(F1803,'2020功能科目'!A:B,2,FALSE))</f>
        <v>2080506</v>
      </c>
      <c r="F1803" s="12" t="s">
        <v>386</v>
      </c>
      <c r="G1803" s="14">
        <v>90460.08</v>
      </c>
      <c r="H1803" s="14">
        <v>90396</v>
      </c>
    </row>
    <row r="1804" spans="1:8">
      <c r="A1804" s="11">
        <v>255198</v>
      </c>
      <c r="B1804" s="12" t="s">
        <v>315</v>
      </c>
      <c r="C1804" s="13" t="str">
        <f t="shared" si="56"/>
        <v>210</v>
      </c>
      <c r="D1804" s="13" t="str">
        <f t="shared" si="57"/>
        <v>21011</v>
      </c>
      <c r="E1804" s="13">
        <f>IF(ISNA(VLOOKUP(F1804,'2020功能科目'!A:B,2,FALSE)),"",VLOOKUP(F1804,'2020功能科目'!A:B,2,FALSE))</f>
        <v>2101102</v>
      </c>
      <c r="F1804" s="12" t="s">
        <v>388</v>
      </c>
      <c r="G1804" s="14">
        <v>149316.25</v>
      </c>
      <c r="H1804" s="14">
        <v>146893.5</v>
      </c>
    </row>
    <row r="1805" spans="1:8">
      <c r="A1805" s="11">
        <v>255198</v>
      </c>
      <c r="B1805" s="12" t="s">
        <v>315</v>
      </c>
      <c r="C1805" s="13" t="str">
        <f t="shared" si="56"/>
        <v>221</v>
      </c>
      <c r="D1805" s="13" t="str">
        <f t="shared" si="57"/>
        <v>22102</v>
      </c>
      <c r="E1805" s="13">
        <f>IF(ISNA(VLOOKUP(F1805,'2020功能科目'!A:B,2,FALSE)),"",VLOOKUP(F1805,'2020功能科目'!A:B,2,FALSE))</f>
        <v>2210201</v>
      </c>
      <c r="F1805" s="12" t="s">
        <v>390</v>
      </c>
      <c r="G1805" s="14">
        <v>223435</v>
      </c>
      <c r="H1805" s="14">
        <v>177594</v>
      </c>
    </row>
    <row r="1806" spans="1:8">
      <c r="A1806" s="11">
        <v>255198</v>
      </c>
      <c r="B1806" s="12" t="s">
        <v>315</v>
      </c>
      <c r="C1806" s="13" t="str">
        <f t="shared" si="56"/>
        <v>221</v>
      </c>
      <c r="D1806" s="13" t="str">
        <f t="shared" si="57"/>
        <v>22102</v>
      </c>
      <c r="E1806" s="13">
        <f>IF(ISNA(VLOOKUP(F1806,'2020功能科目'!A:B,2,FALSE)),"",VLOOKUP(F1806,'2020功能科目'!A:B,2,FALSE))</f>
        <v>2210202</v>
      </c>
      <c r="F1806" s="12" t="s">
        <v>391</v>
      </c>
      <c r="G1806" s="14">
        <v>7700</v>
      </c>
      <c r="H1806" s="14">
        <v>7800</v>
      </c>
    </row>
    <row r="1807" spans="1:8">
      <c r="A1807" s="11">
        <v>255198</v>
      </c>
      <c r="B1807" s="12" t="s">
        <v>315</v>
      </c>
      <c r="C1807" s="13" t="str">
        <f t="shared" si="56"/>
        <v>221</v>
      </c>
      <c r="D1807" s="13" t="str">
        <f t="shared" si="57"/>
        <v>22102</v>
      </c>
      <c r="E1807" s="13">
        <f>IF(ISNA(VLOOKUP(F1807,'2020功能科目'!A:B,2,FALSE)),"",VLOOKUP(F1807,'2020功能科目'!A:B,2,FALSE))</f>
        <v>2210203</v>
      </c>
      <c r="F1807" s="12" t="s">
        <v>392</v>
      </c>
      <c r="G1807" s="14">
        <v>210672</v>
      </c>
      <c r="H1807" s="14">
        <v>210672</v>
      </c>
    </row>
    <row r="1808" spans="1:8">
      <c r="A1808" s="11">
        <v>255200</v>
      </c>
      <c r="B1808" s="12" t="s">
        <v>316</v>
      </c>
      <c r="C1808" s="13" t="str">
        <f t="shared" si="56"/>
        <v>205</v>
      </c>
      <c r="D1808" s="13" t="str">
        <f t="shared" si="57"/>
        <v>20502</v>
      </c>
      <c r="E1808" s="13">
        <f>IF(ISNA(VLOOKUP(F1808,'2020功能科目'!A:B,2,FALSE)),"",VLOOKUP(F1808,'2020功能科目'!A:B,2,FALSE))</f>
        <v>2050299</v>
      </c>
      <c r="F1808" s="12" t="s">
        <v>380</v>
      </c>
      <c r="G1808" s="14">
        <v>122491.4</v>
      </c>
      <c r="H1808" s="14">
        <v>0</v>
      </c>
    </row>
    <row r="1809" spans="1:8">
      <c r="A1809" s="11">
        <v>255200</v>
      </c>
      <c r="B1809" s="12" t="s">
        <v>316</v>
      </c>
      <c r="C1809" s="13" t="str">
        <f t="shared" si="56"/>
        <v>208</v>
      </c>
      <c r="D1809" s="13" t="str">
        <f t="shared" si="57"/>
        <v>20805</v>
      </c>
      <c r="E1809" s="13">
        <f>IF(ISNA(VLOOKUP(F1809,'2020功能科目'!A:B,2,FALSE)),"",VLOOKUP(F1809,'2020功能科目'!A:B,2,FALSE))</f>
        <v>2080505</v>
      </c>
      <c r="F1809" s="12" t="s">
        <v>385</v>
      </c>
      <c r="G1809" s="14">
        <v>5145.6000000000004</v>
      </c>
      <c r="H1809" s="14">
        <v>0</v>
      </c>
    </row>
    <row r="1810" spans="1:8">
      <c r="A1810" s="11">
        <v>255200</v>
      </c>
      <c r="B1810" s="12" t="s">
        <v>316</v>
      </c>
      <c r="C1810" s="13" t="str">
        <f t="shared" si="56"/>
        <v>208</v>
      </c>
      <c r="D1810" s="13" t="str">
        <f t="shared" si="57"/>
        <v>20805</v>
      </c>
      <c r="E1810" s="13">
        <f>IF(ISNA(VLOOKUP(F1810,'2020功能科目'!A:B,2,FALSE)),"",VLOOKUP(F1810,'2020功能科目'!A:B,2,FALSE))</f>
        <v>2080506</v>
      </c>
      <c r="F1810" s="12" t="s">
        <v>386</v>
      </c>
      <c r="G1810" s="14">
        <v>2572.8000000000002</v>
      </c>
      <c r="H1810" s="14">
        <v>0</v>
      </c>
    </row>
    <row r="1811" spans="1:8">
      <c r="A1811" s="11">
        <v>255200</v>
      </c>
      <c r="B1811" s="12" t="s">
        <v>316</v>
      </c>
      <c r="C1811" s="13" t="str">
        <f t="shared" si="56"/>
        <v>210</v>
      </c>
      <c r="D1811" s="13" t="str">
        <f t="shared" si="57"/>
        <v>21011</v>
      </c>
      <c r="E1811" s="13">
        <f>IF(ISNA(VLOOKUP(F1811,'2020功能科目'!A:B,2,FALSE)),"",VLOOKUP(F1811,'2020功能科目'!A:B,2,FALSE))</f>
        <v>2101102</v>
      </c>
      <c r="F1811" s="12" t="s">
        <v>388</v>
      </c>
      <c r="G1811" s="14">
        <v>4921.08</v>
      </c>
      <c r="H1811" s="14">
        <v>0</v>
      </c>
    </row>
    <row r="1812" spans="1:8">
      <c r="A1812" s="11">
        <v>255200</v>
      </c>
      <c r="B1812" s="12" t="s">
        <v>316</v>
      </c>
      <c r="C1812" s="13" t="str">
        <f t="shared" si="56"/>
        <v>221</v>
      </c>
      <c r="D1812" s="13" t="str">
        <f t="shared" si="57"/>
        <v>22102</v>
      </c>
      <c r="E1812" s="13">
        <f>IF(ISNA(VLOOKUP(F1812,'2020功能科目'!A:B,2,FALSE)),"",VLOOKUP(F1812,'2020功能科目'!A:B,2,FALSE))</f>
        <v>2210201</v>
      </c>
      <c r="F1812" s="12" t="s">
        <v>390</v>
      </c>
      <c r="G1812" s="14">
        <v>11436</v>
      </c>
      <c r="H1812" s="14">
        <v>0</v>
      </c>
    </row>
    <row r="1813" spans="1:8">
      <c r="A1813" s="11">
        <v>255201</v>
      </c>
      <c r="B1813" s="12" t="s">
        <v>317</v>
      </c>
      <c r="C1813" s="13" t="str">
        <f t="shared" si="56"/>
        <v>205</v>
      </c>
      <c r="D1813" s="13" t="str">
        <f t="shared" si="57"/>
        <v>20502</v>
      </c>
      <c r="E1813" s="13">
        <f>IF(ISNA(VLOOKUP(F1813,'2020功能科目'!A:B,2,FALSE)),"",VLOOKUP(F1813,'2020功能科目'!A:B,2,FALSE))</f>
        <v>2050299</v>
      </c>
      <c r="F1813" s="12" t="s">
        <v>380</v>
      </c>
      <c r="G1813" s="14">
        <v>3186919.48</v>
      </c>
      <c r="H1813" s="14">
        <v>2757333.91</v>
      </c>
    </row>
    <row r="1814" spans="1:8">
      <c r="A1814" s="11">
        <v>255201</v>
      </c>
      <c r="B1814" s="12" t="s">
        <v>317</v>
      </c>
      <c r="C1814" s="13" t="str">
        <f t="shared" si="56"/>
        <v>205</v>
      </c>
      <c r="D1814" s="13" t="str">
        <f t="shared" si="57"/>
        <v>20508</v>
      </c>
      <c r="E1814" s="13">
        <f>IF(ISNA(VLOOKUP(F1814,'2020功能科目'!A:B,2,FALSE)),"",VLOOKUP(F1814,'2020功能科目'!A:B,2,FALSE))</f>
        <v>2050803</v>
      </c>
      <c r="F1814" s="12" t="s">
        <v>381</v>
      </c>
      <c r="G1814" s="14">
        <v>0</v>
      </c>
      <c r="H1814" s="14">
        <v>4800</v>
      </c>
    </row>
    <row r="1815" spans="1:8">
      <c r="A1815" s="11">
        <v>255201</v>
      </c>
      <c r="B1815" s="12" t="s">
        <v>317</v>
      </c>
      <c r="C1815" s="13" t="str">
        <f t="shared" si="56"/>
        <v>205</v>
      </c>
      <c r="D1815" s="13" t="str">
        <f t="shared" si="57"/>
        <v>20509</v>
      </c>
      <c r="E1815" s="13">
        <f>IF(ISNA(VLOOKUP(F1815,'2020功能科目'!A:B,2,FALSE)),"",VLOOKUP(F1815,'2020功能科目'!A:B,2,FALSE))</f>
        <v>2050999</v>
      </c>
      <c r="F1815" s="12" t="s">
        <v>397</v>
      </c>
      <c r="G1815" s="14">
        <v>64752</v>
      </c>
      <c r="H1815" s="14">
        <v>66480</v>
      </c>
    </row>
    <row r="1816" spans="1:8">
      <c r="A1816" s="11">
        <v>255201</v>
      </c>
      <c r="B1816" s="12" t="s">
        <v>317</v>
      </c>
      <c r="C1816" s="13" t="str">
        <f t="shared" si="56"/>
        <v>208</v>
      </c>
      <c r="D1816" s="13" t="str">
        <f t="shared" si="57"/>
        <v>20805</v>
      </c>
      <c r="E1816" s="13">
        <f>IF(ISNA(VLOOKUP(F1816,'2020功能科目'!A:B,2,FALSE)),"",VLOOKUP(F1816,'2020功能科目'!A:B,2,FALSE))</f>
        <v>2080505</v>
      </c>
      <c r="F1816" s="12" t="s">
        <v>385</v>
      </c>
      <c r="G1816" s="14">
        <v>139925.44</v>
      </c>
      <c r="H1816" s="14">
        <v>139925.44</v>
      </c>
    </row>
    <row r="1817" spans="1:8">
      <c r="A1817" s="11">
        <v>255201</v>
      </c>
      <c r="B1817" s="12" t="s">
        <v>317</v>
      </c>
      <c r="C1817" s="13" t="str">
        <f t="shared" si="56"/>
        <v>208</v>
      </c>
      <c r="D1817" s="13" t="str">
        <f t="shared" si="57"/>
        <v>20805</v>
      </c>
      <c r="E1817" s="13">
        <f>IF(ISNA(VLOOKUP(F1817,'2020功能科目'!A:B,2,FALSE)),"",VLOOKUP(F1817,'2020功能科目'!A:B,2,FALSE))</f>
        <v>2080506</v>
      </c>
      <c r="F1817" s="12" t="s">
        <v>386</v>
      </c>
      <c r="G1817" s="14">
        <v>92181.33</v>
      </c>
      <c r="H1817" s="14">
        <v>69962.720000000001</v>
      </c>
    </row>
    <row r="1818" spans="1:8">
      <c r="A1818" s="11">
        <v>255201</v>
      </c>
      <c r="B1818" s="12" t="s">
        <v>317</v>
      </c>
      <c r="C1818" s="13" t="str">
        <f t="shared" si="56"/>
        <v>210</v>
      </c>
      <c r="D1818" s="13" t="str">
        <f t="shared" si="57"/>
        <v>21011</v>
      </c>
      <c r="E1818" s="13">
        <f>IF(ISNA(VLOOKUP(F1818,'2020功能科目'!A:B,2,FALSE)),"",VLOOKUP(F1818,'2020功能科目'!A:B,2,FALSE))</f>
        <v>2101102</v>
      </c>
      <c r="F1818" s="12" t="s">
        <v>388</v>
      </c>
      <c r="G1818" s="14">
        <v>177685.28</v>
      </c>
      <c r="H1818" s="14">
        <v>113689.42</v>
      </c>
    </row>
    <row r="1819" spans="1:8">
      <c r="A1819" s="11">
        <v>255201</v>
      </c>
      <c r="B1819" s="12" t="s">
        <v>317</v>
      </c>
      <c r="C1819" s="13" t="str">
        <f t="shared" si="56"/>
        <v>221</v>
      </c>
      <c r="D1819" s="13" t="str">
        <f t="shared" si="57"/>
        <v>22102</v>
      </c>
      <c r="E1819" s="13">
        <f>IF(ISNA(VLOOKUP(F1819,'2020功能科目'!A:B,2,FALSE)),"",VLOOKUP(F1819,'2020功能科目'!A:B,2,FALSE))</f>
        <v>2210201</v>
      </c>
      <c r="F1819" s="12" t="s">
        <v>390</v>
      </c>
      <c r="G1819" s="14">
        <v>169678</v>
      </c>
      <c r="H1819" s="14">
        <v>140944.07999999999</v>
      </c>
    </row>
    <row r="1820" spans="1:8">
      <c r="A1820" s="11">
        <v>255201</v>
      </c>
      <c r="B1820" s="12" t="s">
        <v>317</v>
      </c>
      <c r="C1820" s="13" t="str">
        <f t="shared" si="56"/>
        <v>221</v>
      </c>
      <c r="D1820" s="13" t="str">
        <f t="shared" si="57"/>
        <v>22102</v>
      </c>
      <c r="E1820" s="13">
        <f>IF(ISNA(VLOOKUP(F1820,'2020功能科目'!A:B,2,FALSE)),"",VLOOKUP(F1820,'2020功能科目'!A:B,2,FALSE))</f>
        <v>2210202</v>
      </c>
      <c r="F1820" s="12" t="s">
        <v>391</v>
      </c>
      <c r="G1820" s="14">
        <v>5880</v>
      </c>
      <c r="H1820" s="14">
        <v>5880</v>
      </c>
    </row>
    <row r="1821" spans="1:8">
      <c r="A1821" s="11">
        <v>255201</v>
      </c>
      <c r="B1821" s="12" t="s">
        <v>317</v>
      </c>
      <c r="C1821" s="13" t="str">
        <f t="shared" si="56"/>
        <v>221</v>
      </c>
      <c r="D1821" s="13" t="str">
        <f t="shared" si="57"/>
        <v>22102</v>
      </c>
      <c r="E1821" s="13">
        <f>IF(ISNA(VLOOKUP(F1821,'2020功能科目'!A:B,2,FALSE)),"",VLOOKUP(F1821,'2020功能科目'!A:B,2,FALSE))</f>
        <v>2210203</v>
      </c>
      <c r="F1821" s="12" t="s">
        <v>392</v>
      </c>
      <c r="G1821" s="14">
        <v>197146</v>
      </c>
      <c r="H1821" s="14">
        <v>107232</v>
      </c>
    </row>
    <row r="1822" spans="1:8">
      <c r="A1822" s="11">
        <v>255203</v>
      </c>
      <c r="B1822" s="12" t="s">
        <v>318</v>
      </c>
      <c r="C1822" s="13" t="str">
        <f t="shared" si="56"/>
        <v>205</v>
      </c>
      <c r="D1822" s="13" t="str">
        <f t="shared" si="57"/>
        <v>20502</v>
      </c>
      <c r="E1822" s="13">
        <f>IF(ISNA(VLOOKUP(F1822,'2020功能科目'!A:B,2,FALSE)),"",VLOOKUP(F1822,'2020功能科目'!A:B,2,FALSE))</f>
        <v>2050202</v>
      </c>
      <c r="F1822" s="12" t="s">
        <v>378</v>
      </c>
      <c r="G1822" s="14">
        <v>3797629.41</v>
      </c>
      <c r="H1822" s="14">
        <v>2531390.0299999998</v>
      </c>
    </row>
    <row r="1823" spans="1:8">
      <c r="A1823" s="11">
        <v>255203</v>
      </c>
      <c r="B1823" s="12" t="s">
        <v>318</v>
      </c>
      <c r="C1823" s="13" t="str">
        <f t="shared" si="56"/>
        <v>205</v>
      </c>
      <c r="D1823" s="13" t="str">
        <f t="shared" si="57"/>
        <v>20508</v>
      </c>
      <c r="E1823" s="13">
        <f>IF(ISNA(VLOOKUP(F1823,'2020功能科目'!A:B,2,FALSE)),"",VLOOKUP(F1823,'2020功能科目'!A:B,2,FALSE))</f>
        <v>2050803</v>
      </c>
      <c r="F1823" s="12" t="s">
        <v>381</v>
      </c>
      <c r="G1823" s="14">
        <v>0</v>
      </c>
      <c r="H1823" s="14">
        <v>2400</v>
      </c>
    </row>
    <row r="1824" spans="1:8">
      <c r="A1824" s="11">
        <v>255203</v>
      </c>
      <c r="B1824" s="12" t="s">
        <v>318</v>
      </c>
      <c r="C1824" s="13" t="str">
        <f t="shared" si="56"/>
        <v>205</v>
      </c>
      <c r="D1824" s="13" t="str">
        <f t="shared" si="57"/>
        <v>20509</v>
      </c>
      <c r="E1824" s="13">
        <f>IF(ISNA(VLOOKUP(F1824,'2020功能科目'!A:B,2,FALSE)),"",VLOOKUP(F1824,'2020功能科目'!A:B,2,FALSE))</f>
        <v>2050904</v>
      </c>
      <c r="F1824" s="12" t="s">
        <v>383</v>
      </c>
      <c r="G1824" s="14">
        <v>575211.65</v>
      </c>
      <c r="H1824" s="14">
        <v>740100</v>
      </c>
    </row>
    <row r="1825" spans="1:8">
      <c r="A1825" s="11">
        <v>255203</v>
      </c>
      <c r="B1825" s="12" t="s">
        <v>318</v>
      </c>
      <c r="C1825" s="13" t="str">
        <f t="shared" si="56"/>
        <v>208</v>
      </c>
      <c r="D1825" s="13" t="str">
        <f t="shared" si="57"/>
        <v>20805</v>
      </c>
      <c r="E1825" s="13">
        <f>IF(ISNA(VLOOKUP(F1825,'2020功能科目'!A:B,2,FALSE)),"",VLOOKUP(F1825,'2020功能科目'!A:B,2,FALSE))</f>
        <v>2080505</v>
      </c>
      <c r="F1825" s="12" t="s">
        <v>385</v>
      </c>
      <c r="G1825" s="14">
        <v>79738.240000000005</v>
      </c>
      <c r="H1825" s="14">
        <v>88978.559999999998</v>
      </c>
    </row>
    <row r="1826" spans="1:8">
      <c r="A1826" s="11">
        <v>255203</v>
      </c>
      <c r="B1826" s="12" t="s">
        <v>318</v>
      </c>
      <c r="C1826" s="13" t="str">
        <f t="shared" si="56"/>
        <v>208</v>
      </c>
      <c r="D1826" s="13" t="str">
        <f t="shared" si="57"/>
        <v>20805</v>
      </c>
      <c r="E1826" s="13">
        <f>IF(ISNA(VLOOKUP(F1826,'2020功能科目'!A:B,2,FALSE)),"",VLOOKUP(F1826,'2020功能科目'!A:B,2,FALSE))</f>
        <v>2080506</v>
      </c>
      <c r="F1826" s="12" t="s">
        <v>386</v>
      </c>
      <c r="G1826" s="14">
        <v>39869.120000000003</v>
      </c>
      <c r="H1826" s="14">
        <v>44489.279999999999</v>
      </c>
    </row>
    <row r="1827" spans="1:8">
      <c r="A1827" s="11">
        <v>255203</v>
      </c>
      <c r="B1827" s="12" t="s">
        <v>318</v>
      </c>
      <c r="C1827" s="13" t="str">
        <f t="shared" si="56"/>
        <v>210</v>
      </c>
      <c r="D1827" s="13" t="str">
        <f t="shared" si="57"/>
        <v>21011</v>
      </c>
      <c r="E1827" s="13">
        <f>IF(ISNA(VLOOKUP(F1827,'2020功能科目'!A:B,2,FALSE)),"",VLOOKUP(F1827,'2020功能科目'!A:B,2,FALSE))</f>
        <v>2101102</v>
      </c>
      <c r="F1827" s="12" t="s">
        <v>388</v>
      </c>
      <c r="G1827" s="14">
        <v>75589.09</v>
      </c>
      <c r="H1827" s="14">
        <v>72295.08</v>
      </c>
    </row>
    <row r="1828" spans="1:8">
      <c r="A1828" s="11">
        <v>255203</v>
      </c>
      <c r="B1828" s="12" t="s">
        <v>318</v>
      </c>
      <c r="C1828" s="13" t="str">
        <f t="shared" si="56"/>
        <v>221</v>
      </c>
      <c r="D1828" s="13" t="str">
        <f t="shared" si="57"/>
        <v>22102</v>
      </c>
      <c r="E1828" s="13">
        <f>IF(ISNA(VLOOKUP(F1828,'2020功能科目'!A:B,2,FALSE)),"",VLOOKUP(F1828,'2020功能科目'!A:B,2,FALSE))</f>
        <v>2210201</v>
      </c>
      <c r="F1828" s="12" t="s">
        <v>390</v>
      </c>
      <c r="G1828" s="14">
        <v>94634</v>
      </c>
      <c r="H1828" s="14">
        <v>84733.92</v>
      </c>
    </row>
    <row r="1829" spans="1:8">
      <c r="A1829" s="11">
        <v>255203</v>
      </c>
      <c r="B1829" s="12" t="s">
        <v>318</v>
      </c>
      <c r="C1829" s="13" t="str">
        <f t="shared" si="56"/>
        <v>221</v>
      </c>
      <c r="D1829" s="13" t="str">
        <f t="shared" si="57"/>
        <v>22102</v>
      </c>
      <c r="E1829" s="13">
        <f>IF(ISNA(VLOOKUP(F1829,'2020功能科目'!A:B,2,FALSE)),"",VLOOKUP(F1829,'2020功能科目'!A:B,2,FALSE))</f>
        <v>2210202</v>
      </c>
      <c r="F1829" s="12" t="s">
        <v>391</v>
      </c>
      <c r="G1829" s="14">
        <v>2880</v>
      </c>
      <c r="H1829" s="14">
        <v>2880</v>
      </c>
    </row>
    <row r="1830" spans="1:8">
      <c r="A1830" s="11">
        <v>255203</v>
      </c>
      <c r="B1830" s="12" t="s">
        <v>318</v>
      </c>
      <c r="C1830" s="13" t="str">
        <f t="shared" si="56"/>
        <v>221</v>
      </c>
      <c r="D1830" s="13" t="str">
        <f t="shared" si="57"/>
        <v>22102</v>
      </c>
      <c r="E1830" s="13">
        <f>IF(ISNA(VLOOKUP(F1830,'2020功能科目'!A:B,2,FALSE)),"",VLOOKUP(F1830,'2020功能科目'!A:B,2,FALSE))</f>
        <v>2210203</v>
      </c>
      <c r="F1830" s="12" t="s">
        <v>392</v>
      </c>
      <c r="G1830" s="14">
        <v>0</v>
      </c>
      <c r="H1830" s="14">
        <v>41568</v>
      </c>
    </row>
    <row r="1831" spans="1:8">
      <c r="A1831" s="11">
        <v>255</v>
      </c>
      <c r="B1831" s="12" t="s">
        <v>319</v>
      </c>
      <c r="C1831" s="13" t="str">
        <f t="shared" si="56"/>
        <v>205</v>
      </c>
      <c r="D1831" s="13" t="str">
        <f t="shared" si="57"/>
        <v>20502</v>
      </c>
      <c r="E1831" s="13">
        <f>IF(ISNA(VLOOKUP(F1831,'2020功能科目'!A:B,2,FALSE)),"",VLOOKUP(F1831,'2020功能科目'!A:B,2,FALSE))</f>
        <v>2050201</v>
      </c>
      <c r="F1831" s="12" t="s">
        <v>377</v>
      </c>
      <c r="G1831" s="14">
        <v>638720295.55999994</v>
      </c>
      <c r="H1831" s="14">
        <v>562945457.20000005</v>
      </c>
    </row>
    <row r="1832" spans="1:8">
      <c r="A1832" s="11">
        <v>255</v>
      </c>
      <c r="B1832" s="12" t="s">
        <v>319</v>
      </c>
      <c r="C1832" s="13" t="str">
        <f t="shared" si="56"/>
        <v>205</v>
      </c>
      <c r="D1832" s="13" t="str">
        <f t="shared" si="57"/>
        <v>20502</v>
      </c>
      <c r="E1832" s="13">
        <f>IF(ISNA(VLOOKUP(F1832,'2020功能科目'!A:B,2,FALSE)),"",VLOOKUP(F1832,'2020功能科目'!A:B,2,FALSE))</f>
        <v>2050202</v>
      </c>
      <c r="F1832" s="12" t="s">
        <v>378</v>
      </c>
      <c r="G1832" s="14">
        <v>2307673101.02</v>
      </c>
      <c r="H1832" s="14">
        <v>1772385307.6400001</v>
      </c>
    </row>
    <row r="1833" spans="1:8">
      <c r="A1833" s="11">
        <v>255</v>
      </c>
      <c r="B1833" s="12" t="s">
        <v>319</v>
      </c>
      <c r="C1833" s="13" t="str">
        <f t="shared" si="56"/>
        <v>205</v>
      </c>
      <c r="D1833" s="13" t="str">
        <f t="shared" si="57"/>
        <v>20502</v>
      </c>
      <c r="E1833" s="13">
        <f>IF(ISNA(VLOOKUP(F1833,'2020功能科目'!A:B,2,FALSE)),"",VLOOKUP(F1833,'2020功能科目'!A:B,2,FALSE))</f>
        <v>2050203</v>
      </c>
      <c r="F1833" s="12" t="s">
        <v>393</v>
      </c>
      <c r="G1833" s="14">
        <v>387337787.58999997</v>
      </c>
      <c r="H1833" s="14">
        <v>300715163.42000002</v>
      </c>
    </row>
    <row r="1834" spans="1:8">
      <c r="A1834" s="11">
        <v>255</v>
      </c>
      <c r="B1834" s="12" t="s">
        <v>319</v>
      </c>
      <c r="C1834" s="13" t="str">
        <f t="shared" si="56"/>
        <v>205</v>
      </c>
      <c r="D1834" s="13" t="str">
        <f t="shared" si="57"/>
        <v>20502</v>
      </c>
      <c r="E1834" s="13">
        <f>IF(ISNA(VLOOKUP(F1834,'2020功能科目'!A:B,2,FALSE)),"",VLOOKUP(F1834,'2020功能科目'!A:B,2,FALSE))</f>
        <v>2050204</v>
      </c>
      <c r="F1834" s="12" t="s">
        <v>379</v>
      </c>
      <c r="G1834" s="14">
        <v>2057425644.1500001</v>
      </c>
      <c r="H1834" s="14">
        <v>1716108494.3099999</v>
      </c>
    </row>
    <row r="1835" spans="1:8">
      <c r="A1835" s="11">
        <v>255</v>
      </c>
      <c r="B1835" s="12" t="s">
        <v>319</v>
      </c>
      <c r="C1835" s="13" t="str">
        <f t="shared" si="56"/>
        <v>205</v>
      </c>
      <c r="D1835" s="13" t="str">
        <f t="shared" si="57"/>
        <v>20502</v>
      </c>
      <c r="E1835" s="13">
        <f>IF(ISNA(VLOOKUP(F1835,'2020功能科目'!A:B,2,FALSE)),"",VLOOKUP(F1835,'2020功能科目'!A:B,2,FALSE))</f>
        <v>2050299</v>
      </c>
      <c r="F1835" s="12" t="s">
        <v>380</v>
      </c>
      <c r="G1835" s="14">
        <v>791734725.19000006</v>
      </c>
      <c r="H1835" s="14">
        <v>1221028383.4000001</v>
      </c>
    </row>
    <row r="1836" spans="1:8">
      <c r="A1836" s="11">
        <v>255</v>
      </c>
      <c r="B1836" s="12" t="s">
        <v>319</v>
      </c>
      <c r="C1836" s="13" t="str">
        <f t="shared" si="56"/>
        <v>205</v>
      </c>
      <c r="D1836" s="13" t="str">
        <f t="shared" si="57"/>
        <v>20503</v>
      </c>
      <c r="E1836" s="13">
        <f>IF(ISNA(VLOOKUP(F1836,'2020功能科目'!A:B,2,FALSE)),"",VLOOKUP(F1836,'2020功能科目'!A:B,2,FALSE))</f>
        <v>2050302</v>
      </c>
      <c r="F1836" s="12" t="s">
        <v>394</v>
      </c>
      <c r="G1836" s="14">
        <v>204093652.22999999</v>
      </c>
      <c r="H1836" s="14">
        <v>184369930.47999999</v>
      </c>
    </row>
    <row r="1837" spans="1:8">
      <c r="A1837" s="11">
        <v>255</v>
      </c>
      <c r="B1837" s="12" t="s">
        <v>319</v>
      </c>
      <c r="C1837" s="13" t="str">
        <f t="shared" si="56"/>
        <v>205</v>
      </c>
      <c r="D1837" s="13" t="str">
        <f t="shared" si="57"/>
        <v>20503</v>
      </c>
      <c r="E1837" s="13">
        <f>IF(ISNA(VLOOKUP(F1837,'2020功能科目'!A:B,2,FALSE)),"",VLOOKUP(F1837,'2020功能科目'!A:B,2,FALSE))</f>
        <v>2050399</v>
      </c>
      <c r="F1837" s="12" t="s">
        <v>395</v>
      </c>
      <c r="G1837" s="14">
        <v>419516.99</v>
      </c>
      <c r="H1837" s="14">
        <v>727502.89</v>
      </c>
    </row>
    <row r="1838" spans="1:8">
      <c r="A1838" s="11">
        <v>255</v>
      </c>
      <c r="B1838" s="12" t="s">
        <v>319</v>
      </c>
      <c r="C1838" s="13" t="str">
        <f t="shared" si="56"/>
        <v>205</v>
      </c>
      <c r="D1838" s="13" t="str">
        <f t="shared" si="57"/>
        <v>20504</v>
      </c>
      <c r="E1838" s="13">
        <f>IF(ISNA(VLOOKUP(F1838,'2020功能科目'!A:B,2,FALSE)),"",VLOOKUP(F1838,'2020功能科目'!A:B,2,FALSE))</f>
        <v>2050403</v>
      </c>
      <c r="F1838" s="12" t="s">
        <v>404</v>
      </c>
      <c r="G1838" s="14">
        <v>18338438.050000001</v>
      </c>
      <c r="H1838" s="14">
        <v>17556855.420000002</v>
      </c>
    </row>
    <row r="1839" spans="1:8">
      <c r="A1839" s="11">
        <v>255</v>
      </c>
      <c r="B1839" s="12" t="s">
        <v>319</v>
      </c>
      <c r="C1839" s="13" t="str">
        <f t="shared" si="56"/>
        <v>205</v>
      </c>
      <c r="D1839" s="13" t="str">
        <f t="shared" si="57"/>
        <v>20504</v>
      </c>
      <c r="E1839" s="13">
        <f>IF(ISNA(VLOOKUP(F1839,'2020功能科目'!A:B,2,FALSE)),"",VLOOKUP(F1839,'2020功能科目'!A:B,2,FALSE))</f>
        <v>2050404</v>
      </c>
      <c r="F1839" s="12" t="s">
        <v>405</v>
      </c>
      <c r="G1839" s="14">
        <v>6795847.5099999998</v>
      </c>
      <c r="H1839" s="14">
        <v>6413031.46</v>
      </c>
    </row>
    <row r="1840" spans="1:8">
      <c r="A1840" s="11">
        <v>255</v>
      </c>
      <c r="B1840" s="12" t="s">
        <v>319</v>
      </c>
      <c r="C1840" s="13" t="str">
        <f t="shared" si="56"/>
        <v>205</v>
      </c>
      <c r="D1840" s="13" t="str">
        <f t="shared" si="57"/>
        <v>20507</v>
      </c>
      <c r="E1840" s="13">
        <f>IF(ISNA(VLOOKUP(F1840,'2020功能科目'!A:B,2,FALSE)),"",VLOOKUP(F1840,'2020功能科目'!A:B,2,FALSE))</f>
        <v>2050701</v>
      </c>
      <c r="F1840" s="12" t="s">
        <v>398</v>
      </c>
      <c r="G1840" s="14">
        <v>77082268.180000007</v>
      </c>
      <c r="H1840" s="14">
        <v>62704135.840000004</v>
      </c>
    </row>
    <row r="1841" spans="1:8">
      <c r="A1841" s="11">
        <v>255</v>
      </c>
      <c r="B1841" s="12" t="s">
        <v>319</v>
      </c>
      <c r="C1841" s="13" t="str">
        <f t="shared" si="56"/>
        <v>205</v>
      </c>
      <c r="D1841" s="13" t="str">
        <f t="shared" si="57"/>
        <v>20507</v>
      </c>
      <c r="E1841" s="13">
        <f>IF(ISNA(VLOOKUP(F1841,'2020功能科目'!A:B,2,FALSE)),"",VLOOKUP(F1841,'2020功能科目'!A:B,2,FALSE))</f>
        <v>2050702</v>
      </c>
      <c r="F1841" s="12" t="s">
        <v>400</v>
      </c>
      <c r="G1841" s="14">
        <v>12878790.67</v>
      </c>
      <c r="H1841" s="14">
        <v>10625670.27</v>
      </c>
    </row>
    <row r="1842" spans="1:8">
      <c r="A1842" s="11">
        <v>255</v>
      </c>
      <c r="B1842" s="12" t="s">
        <v>319</v>
      </c>
      <c r="C1842" s="13" t="str">
        <f t="shared" si="56"/>
        <v>205</v>
      </c>
      <c r="D1842" s="13" t="str">
        <f t="shared" si="57"/>
        <v>20507</v>
      </c>
      <c r="E1842" s="13">
        <f>IF(ISNA(VLOOKUP(F1842,'2020功能科目'!A:B,2,FALSE)),"",VLOOKUP(F1842,'2020功能科目'!A:B,2,FALSE))</f>
        <v>2050799</v>
      </c>
      <c r="F1842" s="12" t="s">
        <v>399</v>
      </c>
      <c r="G1842" s="14">
        <v>28400</v>
      </c>
      <c r="H1842" s="14">
        <v>339991</v>
      </c>
    </row>
    <row r="1843" spans="1:8">
      <c r="A1843" s="11">
        <v>255</v>
      </c>
      <c r="B1843" s="12" t="s">
        <v>319</v>
      </c>
      <c r="C1843" s="13" t="str">
        <f t="shared" si="56"/>
        <v>205</v>
      </c>
      <c r="D1843" s="13" t="str">
        <f t="shared" si="57"/>
        <v>20508</v>
      </c>
      <c r="E1843" s="13">
        <f>IF(ISNA(VLOOKUP(F1843,'2020功能科目'!A:B,2,FALSE)),"",VLOOKUP(F1843,'2020功能科目'!A:B,2,FALSE))</f>
        <v>2050801</v>
      </c>
      <c r="F1843" s="12" t="s">
        <v>402</v>
      </c>
      <c r="G1843" s="14">
        <v>108617572.17</v>
      </c>
      <c r="H1843" s="14">
        <v>119496637.72</v>
      </c>
    </row>
    <row r="1844" spans="1:8">
      <c r="A1844" s="11">
        <v>255</v>
      </c>
      <c r="B1844" s="12" t="s">
        <v>319</v>
      </c>
      <c r="C1844" s="13" t="str">
        <f t="shared" si="56"/>
        <v>205</v>
      </c>
      <c r="D1844" s="13" t="str">
        <f t="shared" si="57"/>
        <v>20508</v>
      </c>
      <c r="E1844" s="13">
        <f>IF(ISNA(VLOOKUP(F1844,'2020功能科目'!A:B,2,FALSE)),"",VLOOKUP(F1844,'2020功能科目'!A:B,2,FALSE))</f>
        <v>2050803</v>
      </c>
      <c r="F1844" s="12" t="s">
        <v>381</v>
      </c>
      <c r="G1844" s="14">
        <v>3438963.06</v>
      </c>
      <c r="H1844" s="14">
        <v>12968000</v>
      </c>
    </row>
    <row r="1845" spans="1:8">
      <c r="A1845" s="11">
        <v>255</v>
      </c>
      <c r="B1845" s="12" t="s">
        <v>319</v>
      </c>
      <c r="C1845" s="13" t="str">
        <f t="shared" si="56"/>
        <v>205</v>
      </c>
      <c r="D1845" s="13" t="str">
        <f t="shared" si="57"/>
        <v>20509</v>
      </c>
      <c r="E1845" s="13">
        <f>IF(ISNA(VLOOKUP(F1845,'2020功能科目'!A:B,2,FALSE)),"",VLOOKUP(F1845,'2020功能科目'!A:B,2,FALSE))</f>
        <v>2050903</v>
      </c>
      <c r="F1845" s="12" t="s">
        <v>382</v>
      </c>
      <c r="G1845" s="14">
        <v>91008405.890000001</v>
      </c>
      <c r="H1845" s="14">
        <v>118267736.87</v>
      </c>
    </row>
    <row r="1846" spans="1:8">
      <c r="A1846" s="11">
        <v>255</v>
      </c>
      <c r="B1846" s="12" t="s">
        <v>319</v>
      </c>
      <c r="C1846" s="13" t="str">
        <f t="shared" si="56"/>
        <v>205</v>
      </c>
      <c r="D1846" s="13" t="str">
        <f t="shared" si="57"/>
        <v>20509</v>
      </c>
      <c r="E1846" s="13">
        <f>IF(ISNA(VLOOKUP(F1846,'2020功能科目'!A:B,2,FALSE)),"",VLOOKUP(F1846,'2020功能科目'!A:B,2,FALSE))</f>
        <v>2050904</v>
      </c>
      <c r="F1846" s="12" t="s">
        <v>383</v>
      </c>
      <c r="G1846" s="14">
        <v>92547929.829999998</v>
      </c>
      <c r="H1846" s="14">
        <v>96266452.590000004</v>
      </c>
    </row>
    <row r="1847" spans="1:8">
      <c r="A1847" s="11">
        <v>255</v>
      </c>
      <c r="B1847" s="12" t="s">
        <v>319</v>
      </c>
      <c r="C1847" s="13" t="str">
        <f t="shared" si="56"/>
        <v>205</v>
      </c>
      <c r="D1847" s="13" t="str">
        <f t="shared" si="57"/>
        <v>20509</v>
      </c>
      <c r="E1847" s="13">
        <f>IF(ISNA(VLOOKUP(F1847,'2020功能科目'!A:B,2,FALSE)),"",VLOOKUP(F1847,'2020功能科目'!A:B,2,FALSE))</f>
        <v>2050905</v>
      </c>
      <c r="F1847" s="12" t="s">
        <v>396</v>
      </c>
      <c r="G1847" s="14">
        <v>6367512.1699999999</v>
      </c>
      <c r="H1847" s="14">
        <v>6516114.9100000001</v>
      </c>
    </row>
    <row r="1848" spans="1:8">
      <c r="A1848" s="11">
        <v>255</v>
      </c>
      <c r="B1848" s="12" t="s">
        <v>319</v>
      </c>
      <c r="C1848" s="13" t="str">
        <f t="shared" si="56"/>
        <v>205</v>
      </c>
      <c r="D1848" s="13" t="str">
        <f t="shared" si="57"/>
        <v>20509</v>
      </c>
      <c r="E1848" s="13">
        <f>IF(ISNA(VLOOKUP(F1848,'2020功能科目'!A:B,2,FALSE)),"",VLOOKUP(F1848,'2020功能科目'!A:B,2,FALSE))</f>
        <v>2050999</v>
      </c>
      <c r="F1848" s="12" t="s">
        <v>397</v>
      </c>
      <c r="G1848" s="14">
        <v>242131458.75</v>
      </c>
      <c r="H1848" s="14">
        <v>349439666.58999997</v>
      </c>
    </row>
    <row r="1849" spans="1:8">
      <c r="A1849" s="11">
        <v>255</v>
      </c>
      <c r="B1849" s="12" t="s">
        <v>319</v>
      </c>
      <c r="C1849" s="13" t="str">
        <f t="shared" si="56"/>
        <v>206</v>
      </c>
      <c r="D1849" s="13" t="str">
        <f t="shared" si="57"/>
        <v>20607</v>
      </c>
      <c r="E1849" s="13">
        <f>IF(ISNA(VLOOKUP(F1849,'2020功能科目'!A:B,2,FALSE)),"",VLOOKUP(F1849,'2020功能科目'!A:B,2,FALSE))</f>
        <v>2060702</v>
      </c>
      <c r="F1849" s="12" t="s">
        <v>401</v>
      </c>
      <c r="G1849" s="14">
        <v>269739.40000000002</v>
      </c>
      <c r="H1849" s="14">
        <v>0</v>
      </c>
    </row>
    <row r="1850" spans="1:8">
      <c r="A1850" s="11">
        <v>255</v>
      </c>
      <c r="B1850" s="12" t="s">
        <v>319</v>
      </c>
      <c r="C1850" s="13" t="str">
        <f t="shared" si="56"/>
        <v>208</v>
      </c>
      <c r="D1850" s="13" t="str">
        <f t="shared" si="57"/>
        <v>20805</v>
      </c>
      <c r="E1850" s="13">
        <f>IF(ISNA(VLOOKUP(F1850,'2020功能科目'!A:B,2,FALSE)),"",VLOOKUP(F1850,'2020功能科目'!A:B,2,FALSE))</f>
        <v>2080502</v>
      </c>
      <c r="F1850" s="12" t="s">
        <v>384</v>
      </c>
      <c r="G1850" s="14">
        <v>362044638.62</v>
      </c>
      <c r="H1850" s="14">
        <v>284548135.98000002</v>
      </c>
    </row>
    <row r="1851" spans="1:8">
      <c r="A1851" s="11">
        <v>255</v>
      </c>
      <c r="B1851" s="12" t="s">
        <v>319</v>
      </c>
      <c r="C1851" s="13" t="str">
        <f t="shared" si="56"/>
        <v>208</v>
      </c>
      <c r="D1851" s="13" t="str">
        <f t="shared" si="57"/>
        <v>20805</v>
      </c>
      <c r="E1851" s="13">
        <f>IF(ISNA(VLOOKUP(F1851,'2020功能科目'!A:B,2,FALSE)),"",VLOOKUP(F1851,'2020功能科目'!A:B,2,FALSE))</f>
        <v>2080505</v>
      </c>
      <c r="F1851" s="12" t="s">
        <v>385</v>
      </c>
      <c r="G1851" s="14">
        <v>387996346.94999999</v>
      </c>
      <c r="H1851" s="14">
        <v>401560380</v>
      </c>
    </row>
    <row r="1852" spans="1:8">
      <c r="A1852" s="11">
        <v>255</v>
      </c>
      <c r="B1852" s="12" t="s">
        <v>319</v>
      </c>
      <c r="C1852" s="13" t="str">
        <f t="shared" si="56"/>
        <v>208</v>
      </c>
      <c r="D1852" s="13" t="str">
        <f t="shared" si="57"/>
        <v>20805</v>
      </c>
      <c r="E1852" s="13">
        <f>IF(ISNA(VLOOKUP(F1852,'2020功能科目'!A:B,2,FALSE)),"",VLOOKUP(F1852,'2020功能科目'!A:B,2,FALSE))</f>
        <v>2080506</v>
      </c>
      <c r="F1852" s="12" t="s">
        <v>386</v>
      </c>
      <c r="G1852" s="14">
        <v>194366014.47</v>
      </c>
      <c r="H1852" s="14">
        <v>200754297.56999999</v>
      </c>
    </row>
    <row r="1853" spans="1:8">
      <c r="A1853" s="11">
        <v>255</v>
      </c>
      <c r="B1853" s="12" t="s">
        <v>319</v>
      </c>
      <c r="C1853" s="13" t="str">
        <f t="shared" si="56"/>
        <v>208</v>
      </c>
      <c r="D1853" s="13" t="str">
        <f t="shared" si="57"/>
        <v>20808</v>
      </c>
      <c r="E1853" s="13">
        <f>IF(ISNA(VLOOKUP(F1853,'2020功能科目'!A:B,2,FALSE)),"",VLOOKUP(F1853,'2020功能科目'!A:B,2,FALSE))</f>
        <v>2080801</v>
      </c>
      <c r="F1853" s="12" t="s">
        <v>387</v>
      </c>
      <c r="G1853" s="14">
        <v>2676946</v>
      </c>
      <c r="H1853" s="14">
        <v>0</v>
      </c>
    </row>
    <row r="1854" spans="1:8">
      <c r="A1854" s="11">
        <v>255</v>
      </c>
      <c r="B1854" s="12" t="s">
        <v>319</v>
      </c>
      <c r="C1854" s="13" t="str">
        <f t="shared" si="56"/>
        <v>210</v>
      </c>
      <c r="D1854" s="13" t="str">
        <f t="shared" si="57"/>
        <v>21011</v>
      </c>
      <c r="E1854" s="13">
        <f>IF(ISNA(VLOOKUP(F1854,'2020功能科目'!A:B,2,FALSE)),"",VLOOKUP(F1854,'2020功能科目'!A:B,2,FALSE))</f>
        <v>2101102</v>
      </c>
      <c r="F1854" s="12" t="s">
        <v>388</v>
      </c>
      <c r="G1854" s="14">
        <v>367936673.07999998</v>
      </c>
      <c r="H1854" s="14">
        <v>326225733.52999997</v>
      </c>
    </row>
    <row r="1855" spans="1:8">
      <c r="A1855" s="11">
        <v>255</v>
      </c>
      <c r="B1855" s="12" t="s">
        <v>319</v>
      </c>
      <c r="C1855" s="13" t="str">
        <f t="shared" si="56"/>
        <v>210</v>
      </c>
      <c r="D1855" s="13" t="str">
        <f t="shared" si="57"/>
        <v>21011</v>
      </c>
      <c r="E1855" s="13">
        <f>IF(ISNA(VLOOKUP(F1855,'2020功能科目'!A:B,2,FALSE)),"",VLOOKUP(F1855,'2020功能科目'!A:B,2,FALSE))</f>
        <v>2101199</v>
      </c>
      <c r="F1855" s="12" t="s">
        <v>389</v>
      </c>
      <c r="G1855" s="14">
        <v>24237953.800000001</v>
      </c>
      <c r="H1855" s="14">
        <v>27000000</v>
      </c>
    </row>
    <row r="1856" spans="1:8">
      <c r="A1856" s="11">
        <v>255</v>
      </c>
      <c r="B1856" s="12" t="s">
        <v>319</v>
      </c>
      <c r="C1856" s="13" t="str">
        <f t="shared" si="56"/>
        <v>212</v>
      </c>
      <c r="D1856" s="13" t="str">
        <f t="shared" si="57"/>
        <v>21203</v>
      </c>
      <c r="E1856" s="13">
        <f>IF(ISNA(VLOOKUP(F1856,'2020功能科目'!A:B,2,FALSE)),"",VLOOKUP(F1856,'2020功能科目'!A:B,2,FALSE))</f>
        <v>2120399</v>
      </c>
      <c r="F1856" s="12" t="s">
        <v>406</v>
      </c>
      <c r="G1856" s="14">
        <v>18777526.809999999</v>
      </c>
      <c r="H1856" s="14">
        <v>0</v>
      </c>
    </row>
    <row r="1857" spans="1:8">
      <c r="A1857" s="11">
        <v>255</v>
      </c>
      <c r="B1857" s="12" t="s">
        <v>319</v>
      </c>
      <c r="C1857" s="13" t="str">
        <f t="shared" si="56"/>
        <v>213</v>
      </c>
      <c r="D1857" s="13" t="str">
        <f t="shared" si="57"/>
        <v>21305</v>
      </c>
      <c r="E1857" s="13">
        <f>IF(ISNA(VLOOKUP(F1857,'2020功能科目'!A:B,2,FALSE)),"",VLOOKUP(F1857,'2020功能科目'!A:B,2,FALSE))</f>
        <v>2130506</v>
      </c>
      <c r="F1857" s="12" t="s">
        <v>403</v>
      </c>
      <c r="G1857" s="14">
        <v>75000</v>
      </c>
      <c r="H1857" s="14">
        <v>0</v>
      </c>
    </row>
    <row r="1858" spans="1:8">
      <c r="A1858" s="11">
        <v>255</v>
      </c>
      <c r="B1858" s="12" t="s">
        <v>319</v>
      </c>
      <c r="C1858" s="13" t="str">
        <f t="shared" si="56"/>
        <v>221</v>
      </c>
      <c r="D1858" s="13" t="str">
        <f t="shared" si="57"/>
        <v>22102</v>
      </c>
      <c r="E1858" s="13">
        <f>IF(ISNA(VLOOKUP(F1858,'2020功能科目'!A:B,2,FALSE)),"",VLOOKUP(F1858,'2020功能科目'!A:B,2,FALSE))</f>
        <v>2210201</v>
      </c>
      <c r="F1858" s="12" t="s">
        <v>390</v>
      </c>
      <c r="G1858" s="14">
        <v>436956012.05000001</v>
      </c>
      <c r="H1858" s="14">
        <v>400505846.37</v>
      </c>
    </row>
    <row r="1859" spans="1:8">
      <c r="A1859" s="11">
        <v>255</v>
      </c>
      <c r="B1859" s="12" t="s">
        <v>319</v>
      </c>
      <c r="C1859" s="13" t="str">
        <f t="shared" ref="C1859:C1860" si="58">LEFT(D1859,3)</f>
        <v>221</v>
      </c>
      <c r="D1859" s="13" t="str">
        <f t="shared" ref="D1859:D1860" si="59">LEFT(E1859,5)</f>
        <v>22102</v>
      </c>
      <c r="E1859" s="13">
        <f>IF(ISNA(VLOOKUP(F1859,'2020功能科目'!A:B,2,FALSE)),"",VLOOKUP(F1859,'2020功能科目'!A:B,2,FALSE))</f>
        <v>2210202</v>
      </c>
      <c r="F1859" s="12" t="s">
        <v>391</v>
      </c>
      <c r="G1859" s="14">
        <v>33931900.759999998</v>
      </c>
      <c r="H1859" s="14">
        <v>34380125.399999999</v>
      </c>
    </row>
    <row r="1860" spans="1:8">
      <c r="A1860" s="11">
        <v>255</v>
      </c>
      <c r="B1860" s="12" t="s">
        <v>319</v>
      </c>
      <c r="C1860" s="13" t="str">
        <f t="shared" si="58"/>
        <v>221</v>
      </c>
      <c r="D1860" s="13" t="str">
        <f t="shared" si="59"/>
        <v>22102</v>
      </c>
      <c r="E1860" s="13">
        <f>IF(ISNA(VLOOKUP(F1860,'2020功能科目'!A:B,2,FALSE)),"",VLOOKUP(F1860,'2020功能科目'!A:B,2,FALSE))</f>
        <v>2210203</v>
      </c>
      <c r="F1860" s="12" t="s">
        <v>392</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25" defaultRowHeight="14.25"/>
  <cols>
    <col min="1" max="1" width="28.5" style="1" customWidth="1"/>
    <col min="2" max="16384" width="8.625" style="1"/>
  </cols>
  <sheetData>
    <row r="1" spans="1:2">
      <c r="A1" s="2" t="s">
        <v>407</v>
      </c>
      <c r="B1" s="2" t="s">
        <v>373</v>
      </c>
    </row>
    <row r="2" spans="1:2">
      <c r="A2" s="3" t="s">
        <v>408</v>
      </c>
      <c r="B2" s="2">
        <v>2050101</v>
      </c>
    </row>
    <row r="3" spans="1:2">
      <c r="A3" s="3" t="s">
        <v>409</v>
      </c>
      <c r="B3" s="2">
        <v>2050102</v>
      </c>
    </row>
    <row r="4" spans="1:2">
      <c r="A4" s="3" t="s">
        <v>377</v>
      </c>
      <c r="B4" s="2">
        <v>2050201</v>
      </c>
    </row>
    <row r="5" spans="1:2">
      <c r="A5" s="3" t="s">
        <v>378</v>
      </c>
      <c r="B5" s="2">
        <v>2050202</v>
      </c>
    </row>
    <row r="6" spans="1:2">
      <c r="A6" s="3" t="s">
        <v>393</v>
      </c>
      <c r="B6" s="2">
        <v>2050203</v>
      </c>
    </row>
    <row r="7" spans="1:2">
      <c r="A7" s="3" t="s">
        <v>379</v>
      </c>
      <c r="B7" s="2">
        <v>2050204</v>
      </c>
    </row>
    <row r="8" spans="1:2">
      <c r="A8" s="3" t="s">
        <v>380</v>
      </c>
      <c r="B8" s="2">
        <v>2050299</v>
      </c>
    </row>
    <row r="9" spans="1:2">
      <c r="A9" s="3" t="s">
        <v>394</v>
      </c>
      <c r="B9" s="2">
        <v>2050302</v>
      </c>
    </row>
    <row r="10" spans="1:2">
      <c r="A10" s="3" t="s">
        <v>410</v>
      </c>
      <c r="B10" s="2">
        <v>2050304</v>
      </c>
    </row>
    <row r="11" spans="1:2">
      <c r="A11" s="3" t="s">
        <v>395</v>
      </c>
      <c r="B11" s="2">
        <v>2050399</v>
      </c>
    </row>
    <row r="12" spans="1:2">
      <c r="A12" s="3" t="s">
        <v>404</v>
      </c>
      <c r="B12" s="2">
        <v>2050403</v>
      </c>
    </row>
    <row r="13" spans="1:2">
      <c r="A13" s="3" t="s">
        <v>405</v>
      </c>
      <c r="B13" s="2">
        <v>2050404</v>
      </c>
    </row>
    <row r="14" spans="1:2">
      <c r="A14" s="3" t="s">
        <v>398</v>
      </c>
      <c r="B14" s="2">
        <v>2050701</v>
      </c>
    </row>
    <row r="15" spans="1:2">
      <c r="A15" s="3" t="s">
        <v>400</v>
      </c>
      <c r="B15" s="2">
        <v>2050702</v>
      </c>
    </row>
    <row r="16" spans="1:2">
      <c r="A16" s="3" t="s">
        <v>399</v>
      </c>
      <c r="B16" s="2">
        <v>2050799</v>
      </c>
    </row>
    <row r="17" spans="1:2">
      <c r="A17" s="3" t="s">
        <v>402</v>
      </c>
      <c r="B17" s="2">
        <v>2050801</v>
      </c>
    </row>
    <row r="18" spans="1:2">
      <c r="A18" s="3" t="s">
        <v>381</v>
      </c>
      <c r="B18" s="2">
        <v>2050803</v>
      </c>
    </row>
    <row r="19" spans="1:2">
      <c r="A19" s="3" t="s">
        <v>382</v>
      </c>
      <c r="B19" s="2">
        <v>2050903</v>
      </c>
    </row>
    <row r="20" spans="1:2">
      <c r="A20" s="3" t="s">
        <v>383</v>
      </c>
      <c r="B20" s="2">
        <v>2050904</v>
      </c>
    </row>
    <row r="21" spans="1:2">
      <c r="A21" s="3" t="s">
        <v>396</v>
      </c>
      <c r="B21" s="2">
        <v>2050905</v>
      </c>
    </row>
    <row r="22" spans="1:2">
      <c r="A22" s="3" t="s">
        <v>397</v>
      </c>
      <c r="B22" s="2">
        <v>2050999</v>
      </c>
    </row>
    <row r="23" spans="1:2">
      <c r="A23" s="3" t="s">
        <v>401</v>
      </c>
      <c r="B23" s="2">
        <v>2060702</v>
      </c>
    </row>
    <row r="24" spans="1:2">
      <c r="A24" s="3" t="s">
        <v>411</v>
      </c>
      <c r="B24" s="2">
        <v>2080501</v>
      </c>
    </row>
    <row r="25" spans="1:2">
      <c r="A25" s="3" t="s">
        <v>384</v>
      </c>
      <c r="B25" s="2">
        <v>2080502</v>
      </c>
    </row>
    <row r="26" spans="1:2">
      <c r="A26" s="3" t="s">
        <v>385</v>
      </c>
      <c r="B26" s="2">
        <v>2080505</v>
      </c>
    </row>
    <row r="27" spans="1:2">
      <c r="A27" s="3" t="s">
        <v>386</v>
      </c>
      <c r="B27" s="2">
        <v>2080506</v>
      </c>
    </row>
    <row r="28" spans="1:2">
      <c r="A28" s="3" t="s">
        <v>387</v>
      </c>
      <c r="B28" s="2">
        <v>2080801</v>
      </c>
    </row>
    <row r="29" spans="1:2">
      <c r="A29" s="3" t="s">
        <v>412</v>
      </c>
      <c r="B29" s="2">
        <v>2101101</v>
      </c>
    </row>
    <row r="30" spans="1:2">
      <c r="A30" s="3" t="s">
        <v>388</v>
      </c>
      <c r="B30" s="2">
        <v>2101102</v>
      </c>
    </row>
    <row r="31" spans="1:2">
      <c r="A31" s="3" t="s">
        <v>389</v>
      </c>
      <c r="B31" s="2">
        <v>2101199</v>
      </c>
    </row>
    <row r="32" spans="1:2">
      <c r="A32" s="3" t="s">
        <v>406</v>
      </c>
      <c r="B32" s="2">
        <v>2120399</v>
      </c>
    </row>
    <row r="33" spans="1:2">
      <c r="A33" s="3" t="s">
        <v>390</v>
      </c>
      <c r="B33" s="2">
        <v>2210201</v>
      </c>
    </row>
    <row r="34" spans="1:2">
      <c r="A34" s="3" t="s">
        <v>391</v>
      </c>
      <c r="B34" s="2">
        <v>2210202</v>
      </c>
    </row>
    <row r="35" spans="1:2">
      <c r="A35" s="3" t="s">
        <v>392</v>
      </c>
      <c r="B35" s="2">
        <v>2210203</v>
      </c>
    </row>
    <row r="36" spans="1:2">
      <c r="A36" s="3" t="s">
        <v>413</v>
      </c>
      <c r="B36" s="2">
        <v>2296003</v>
      </c>
    </row>
    <row r="37" spans="1:2">
      <c r="A37" s="3" t="s">
        <v>414</v>
      </c>
      <c r="B37" s="2">
        <v>2340201</v>
      </c>
    </row>
    <row r="38" spans="1:2">
      <c r="A38" s="3" t="s">
        <v>403</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zoomScale="90" zoomScaleNormal="90" workbookViewId="0">
      <selection sqref="A1:N1"/>
    </sheetView>
  </sheetViews>
  <sheetFormatPr defaultColWidth="9" defaultRowHeight="18"/>
  <cols>
    <col min="3" max="3" width="8.875" style="46"/>
  </cols>
  <sheetData>
    <row r="1" spans="1:14" ht="48.6" customHeight="1">
      <c r="A1" s="54" t="s">
        <v>2</v>
      </c>
      <c r="B1" s="54"/>
      <c r="C1" s="54"/>
      <c r="D1" s="54"/>
      <c r="E1" s="54"/>
      <c r="F1" s="54"/>
      <c r="G1" s="54"/>
      <c r="H1" s="54"/>
      <c r="I1" s="54"/>
      <c r="J1" s="54"/>
      <c r="K1" s="54"/>
      <c r="L1" s="54"/>
      <c r="M1" s="54"/>
      <c r="N1" s="54"/>
    </row>
    <row r="2" spans="1:14" ht="30" customHeight="1">
      <c r="C2" s="47" t="s">
        <v>3</v>
      </c>
    </row>
    <row r="3" spans="1:14" ht="30" customHeight="1">
      <c r="C3" s="48" t="s">
        <v>4</v>
      </c>
    </row>
    <row r="4" spans="1:14" ht="30" customHeight="1">
      <c r="C4" s="48" t="s">
        <v>5</v>
      </c>
    </row>
    <row r="5" spans="1:14" ht="30" customHeight="1">
      <c r="C5" s="48" t="s">
        <v>6</v>
      </c>
    </row>
    <row r="6" spans="1:14" ht="30" customHeight="1">
      <c r="C6" s="48" t="s">
        <v>7</v>
      </c>
    </row>
    <row r="7" spans="1:14" ht="30" customHeight="1">
      <c r="C7" s="48" t="s">
        <v>8</v>
      </c>
    </row>
    <row r="8" spans="1:14" ht="30" customHeight="1">
      <c r="C8" s="48" t="s">
        <v>9</v>
      </c>
    </row>
    <row r="9" spans="1:14" ht="30" customHeight="1">
      <c r="C9" s="48" t="s">
        <v>10</v>
      </c>
    </row>
    <row r="10" spans="1:14" ht="30" customHeight="1">
      <c r="C10" s="48" t="s">
        <v>11</v>
      </c>
    </row>
    <row r="11" spans="1:14" ht="30" customHeight="1">
      <c r="C11" s="48" t="s">
        <v>12</v>
      </c>
    </row>
    <row r="12" spans="1:14" ht="30" customHeight="1">
      <c r="C12" s="48" t="s">
        <v>13</v>
      </c>
    </row>
    <row r="13" spans="1:14" ht="30" customHeight="1">
      <c r="C13" s="48" t="s">
        <v>14</v>
      </c>
    </row>
    <row r="14" spans="1:14" ht="30" customHeight="1">
      <c r="C14" s="48" t="s">
        <v>15</v>
      </c>
    </row>
    <row r="15" spans="1:14" ht="30" customHeight="1">
      <c r="C15" s="47" t="s">
        <v>16</v>
      </c>
    </row>
    <row r="16" spans="1:14" ht="30" customHeight="1">
      <c r="C16" s="47" t="s">
        <v>17</v>
      </c>
    </row>
    <row r="17" spans="3:3" ht="30" customHeight="1">
      <c r="C17" s="47" t="s">
        <v>18</v>
      </c>
    </row>
  </sheetData>
  <mergeCells count="1">
    <mergeCell ref="A1:N1"/>
  </mergeCells>
  <phoneticPr fontId="19" type="noConversion"/>
  <pageMargins left="0.7" right="0.7" top="0.75" bottom="0.75" header="0.3" footer="0.3"/>
  <pageSetup paperSize="9" scale="91"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55" t="s">
        <v>3</v>
      </c>
      <c r="B10" s="55"/>
      <c r="C10" s="55"/>
      <c r="D10" s="55"/>
      <c r="E10" s="55"/>
      <c r="F10" s="55"/>
      <c r="G10" s="55"/>
      <c r="H10" s="55"/>
      <c r="I10" s="55"/>
      <c r="J10" s="55"/>
      <c r="K10" s="55"/>
      <c r="L10" s="55"/>
      <c r="M10" s="55"/>
      <c r="N10" s="55"/>
    </row>
    <row r="11" spans="1:14" ht="78" customHeight="1">
      <c r="A11" s="56" t="s">
        <v>19</v>
      </c>
      <c r="B11" s="56"/>
      <c r="C11" s="56"/>
      <c r="D11" s="56"/>
      <c r="E11" s="56"/>
      <c r="F11" s="56"/>
      <c r="G11" s="56"/>
      <c r="H11" s="56"/>
      <c r="I11" s="56"/>
      <c r="J11" s="56"/>
      <c r="K11" s="56"/>
      <c r="L11" s="56"/>
      <c r="M11" s="56"/>
      <c r="N11" s="56"/>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1"/>
  <sheetViews>
    <sheetView topLeftCell="A52" workbookViewId="0">
      <selection activeCell="A56" sqref="A56:XFD56"/>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55" t="s">
        <v>16</v>
      </c>
      <c r="B1" s="55"/>
      <c r="C1" s="55"/>
      <c r="D1" s="55"/>
      <c r="E1" s="55"/>
      <c r="F1" s="55"/>
      <c r="G1" s="55"/>
      <c r="H1" s="55"/>
      <c r="I1" s="55"/>
      <c r="J1" s="55"/>
      <c r="K1" s="55"/>
      <c r="L1" s="55"/>
      <c r="M1" s="55"/>
      <c r="N1" s="42"/>
    </row>
    <row r="2" spans="1:14" ht="18" customHeight="1">
      <c r="A2" s="27" t="s">
        <v>20</v>
      </c>
    </row>
    <row r="3" spans="1:14" ht="18" customHeight="1">
      <c r="A3" s="26" t="s">
        <v>21</v>
      </c>
    </row>
    <row r="4" spans="1:14" ht="280.14999999999998" customHeight="1">
      <c r="A4" s="57" t="s">
        <v>22</v>
      </c>
      <c r="B4" s="57"/>
      <c r="C4" s="57"/>
      <c r="D4" s="57"/>
      <c r="E4" s="57"/>
      <c r="F4" s="57"/>
      <c r="G4" s="57"/>
      <c r="H4" s="57"/>
      <c r="I4" s="57"/>
      <c r="J4" s="57"/>
      <c r="K4" s="57"/>
      <c r="L4" s="57"/>
      <c r="M4" s="57"/>
      <c r="N4" s="32"/>
    </row>
    <row r="5" spans="1:14" ht="18" customHeight="1">
      <c r="A5" s="26" t="s">
        <v>23</v>
      </c>
    </row>
    <row r="6" spans="1:14" ht="18" customHeight="1">
      <c r="A6" s="58" t="s">
        <v>24</v>
      </c>
      <c r="B6" s="58"/>
      <c r="C6" s="37">
        <v>166</v>
      </c>
      <c r="D6" s="37" t="s">
        <v>25</v>
      </c>
      <c r="E6" s="35">
        <f>_xlfn.IFNA(VLOOKUP(封面!B1,'2020决算导出'!A:C,3,FALSE),"")</f>
        <v>166</v>
      </c>
      <c r="F6" s="37" t="s">
        <v>26</v>
      </c>
      <c r="G6" s="37"/>
      <c r="H6" s="37"/>
      <c r="I6" s="37"/>
      <c r="J6" s="37"/>
      <c r="K6" s="37"/>
      <c r="L6" s="37"/>
      <c r="M6" s="37"/>
      <c r="N6" s="37"/>
    </row>
    <row r="7" spans="1:14" ht="18" customHeight="1">
      <c r="A7" s="27" t="s">
        <v>27</v>
      </c>
    </row>
    <row r="8" spans="1:14" ht="18" customHeight="1">
      <c r="A8" s="58" t="s">
        <v>28</v>
      </c>
      <c r="B8" s="58"/>
      <c r="C8" s="58"/>
      <c r="D8" s="29">
        <f>_xlfn.IFNA(VLOOKUP(封面!B1,'2020决算导出'!A:D,4,FALSE),"")</f>
        <v>74680244.730000004</v>
      </c>
      <c r="E8" s="26" t="s">
        <v>29</v>
      </c>
      <c r="F8" s="38" t="s">
        <v>30</v>
      </c>
      <c r="G8" s="30" t="str">
        <f>IF(ISNA(VLOOKUP(封面!B1,'2019决算导出'!A:C,3,FALSE)),"",IF(D8-VLOOKUP(封面!B1,'2019决算导出'!A:C,3,FALSE)&gt;0,"增加","减少"))</f>
        <v>增加</v>
      </c>
      <c r="H8" s="39">
        <f>IF(ISNA(VLOOKUP(封面!B1,'2019决算导出'!A:C,3,FALSE)),"",IF(D8-VLOOKUP(封面!B1,'2019决算导出'!A:C,3,FALSE)&gt;0,D8-VLOOKUP(封面!B1,'2019决算导出'!A:C,3,FALSE),VLOOKUP(封面!B1,'2019决算导出'!A:C,3,FALSE)-D8))</f>
        <v>11080221.630000003</v>
      </c>
      <c r="I8" s="28" t="s">
        <v>29</v>
      </c>
      <c r="J8" s="30" t="str">
        <f>IF(ISNA(VLOOKUP(封面!B1,'2019决算导出'!A:C,3,FALSE)),"",IF(D8-VLOOKUP(封面!B1,'2019决算导出'!A:C,3,FALSE)&gt;0,"增长","下降"))</f>
        <v>增长</v>
      </c>
      <c r="K8" s="43">
        <f>IF(ISNA(VLOOKUP(封面!B1,'2019决算导出'!A:C,3,FALSE)),"",H8/VLOOKUP(封面!B1,'2019决算导出'!A:C,3,FALSE))</f>
        <v>0.17421725794939219</v>
      </c>
      <c r="L8" s="26" t="s">
        <v>31</v>
      </c>
    </row>
    <row r="9" spans="1:14" ht="18" customHeight="1">
      <c r="A9" s="26" t="s">
        <v>32</v>
      </c>
      <c r="G9" s="40"/>
      <c r="H9" s="40"/>
      <c r="I9" s="40"/>
      <c r="J9" s="40"/>
      <c r="K9" s="40"/>
    </row>
    <row r="10" spans="1:14" ht="18" customHeight="1">
      <c r="A10" s="58" t="s">
        <v>33</v>
      </c>
      <c r="B10" s="58"/>
      <c r="C10" s="58"/>
      <c r="D10" s="29">
        <f>_xlfn.IFNA(VLOOKUP(封面!B1,'2020决算导出'!A:E,5,FALSE),"")</f>
        <v>74091848.200000003</v>
      </c>
      <c r="E10" s="26" t="s">
        <v>29</v>
      </c>
      <c r="F10" s="38" t="s">
        <v>30</v>
      </c>
      <c r="G10" s="30" t="str">
        <f>IF(ISNA(VLOOKUP(封面!B1,'2019决算导出'!A:D,4,FALSE)),"",IF(D10-VLOOKUP(封面!B1,'2019决算导出'!A:D,4,FALSE)&gt;0,"增加","减少"))</f>
        <v>增加</v>
      </c>
      <c r="H10" s="39">
        <f>IF(ISNA(VLOOKUP(封面!B1,'2019决算导出'!A:D,4,FALSE)),"",IF(D10-VLOOKUP(封面!B1,'2019决算导出'!A:D,4,FALSE)&gt;0,D10-VLOOKUP(封面!B1,'2019决算导出'!A:D,4,FALSE),VLOOKUP(封面!B1,'2019决算导出'!A:D,4,FALSE)-D10))</f>
        <v>10962425.100000001</v>
      </c>
      <c r="I10" s="28" t="s">
        <v>29</v>
      </c>
      <c r="J10" s="30" t="str">
        <f>IF(ISNA(VLOOKUP(封面!B1,'2019决算导出'!A:D,4,FALSE)),"",IF(D10-VLOOKUP(封面!B1,'2019决算导出'!A:D,4,FALSE)&gt;0,"增长","下降"))</f>
        <v>增长</v>
      </c>
      <c r="K10" s="43">
        <f>IF(ISNA(VLOOKUP(封面!B1,'2019决算导出'!A:D,4,FALSE)),"",H10/VLOOKUP(封面!B1,'2019决算导出'!A:D,4,FALSE))</f>
        <v>0.1736500123347397</v>
      </c>
      <c r="L10" s="26" t="s">
        <v>34</v>
      </c>
    </row>
    <row r="11" spans="1:14" ht="18" customHeight="1">
      <c r="A11" s="58" t="s">
        <v>35</v>
      </c>
      <c r="B11" s="58"/>
      <c r="C11" s="58"/>
      <c r="D11" s="29">
        <f>_xlfn.IFNA(VLOOKUP(封面!B1,'2020决算导出'!A:F,6,FALSE),"")</f>
        <v>74091848.200000003</v>
      </c>
      <c r="E11" s="26" t="s">
        <v>29</v>
      </c>
      <c r="F11" s="58" t="s">
        <v>36</v>
      </c>
      <c r="G11" s="58"/>
      <c r="H11" s="36">
        <f>D11/$D$10</f>
        <v>1</v>
      </c>
      <c r="I11" s="26" t="s">
        <v>37</v>
      </c>
    </row>
    <row r="12" spans="1:14" ht="18" customHeight="1">
      <c r="A12" s="26" t="s">
        <v>42</v>
      </c>
    </row>
    <row r="13" spans="1:14" ht="18" customHeight="1">
      <c r="A13" s="58" t="s">
        <v>43</v>
      </c>
      <c r="B13" s="58"/>
      <c r="C13" s="58"/>
      <c r="D13" s="29">
        <f>_xlfn.IFNA(VLOOKUP(封面!B1,'2020决算导出'!A:K,11,FALSE),"")</f>
        <v>74209644.730000004</v>
      </c>
      <c r="E13" s="26" t="s">
        <v>29</v>
      </c>
      <c r="F13" s="38" t="s">
        <v>30</v>
      </c>
      <c r="G13" s="30" t="str">
        <f>IF(ISNA(VLOOKUP(封面!B1,'2019决算导出'!A:E,5,FALSE)),"",IF(D13-VLOOKUP(封面!B1,'2019决算导出'!A:E,5,FALSE)&gt;0,"增加","减少"))</f>
        <v>增加</v>
      </c>
      <c r="H13" s="39">
        <f>IF(ISNA(VLOOKUP(封面!B1,'2019决算导出'!A:E,5,FALSE)),"",IF(D13-VLOOKUP(封面!B1,'2019决算导出'!A:E,5,FALSE)&gt;0,D13-VLOOKUP(封面!B1,'2019决算导出'!A:E,5,FALSE),VLOOKUP(封面!B1,'2019决算导出'!A:E,5,FALSE)-D13))</f>
        <v>11198018.160000004</v>
      </c>
      <c r="I13" s="26" t="s">
        <v>29</v>
      </c>
      <c r="J13" s="30" t="str">
        <f>IF(ISNA(VLOOKUP(封面!B1,'2019决算导出'!A:E,5,FALSE)),"",IF(D13-VLOOKUP(封面!B1,'2019决算导出'!A:E,5,FALSE)&gt;0,"增长","下降"))</f>
        <v>增长</v>
      </c>
      <c r="K13" s="43">
        <f>IF(ISNA(VLOOKUP(封面!B1,'2019决算导出'!A:E,5,FALSE)),"",H13/VLOOKUP(封面!B1,'2019决算导出'!A:E,5,FALSE))</f>
        <v>0.17771352319496239</v>
      </c>
      <c r="L13" s="26" t="s">
        <v>44</v>
      </c>
    </row>
    <row r="14" spans="1:14" ht="18" customHeight="1">
      <c r="A14" s="58" t="s">
        <v>45</v>
      </c>
      <c r="B14" s="58"/>
      <c r="C14" s="58"/>
      <c r="D14" s="29">
        <f>_xlfn.IFNA(VLOOKUP(封面!B1,'2020决算导出'!A:L,12,FALSE),"")</f>
        <v>65705414.729999997</v>
      </c>
      <c r="E14" s="26" t="s">
        <v>29</v>
      </c>
      <c r="F14" s="58" t="s">
        <v>46</v>
      </c>
      <c r="G14" s="58"/>
      <c r="H14" s="36">
        <f>D14/$D$13</f>
        <v>0.88540263154551813</v>
      </c>
      <c r="I14" s="26" t="s">
        <v>37</v>
      </c>
    </row>
    <row r="15" spans="1:14" ht="18" customHeight="1">
      <c r="A15" s="58" t="s">
        <v>47</v>
      </c>
      <c r="B15" s="58"/>
      <c r="C15" s="58"/>
      <c r="D15" s="29">
        <f>_xlfn.IFNA(VLOOKUP(封面!B1,'2020决算导出'!A:M,13,FALSE),"")</f>
        <v>8504230</v>
      </c>
      <c r="E15" s="26" t="s">
        <v>29</v>
      </c>
      <c r="F15" s="58" t="s">
        <v>46</v>
      </c>
      <c r="G15" s="58"/>
      <c r="H15" s="36">
        <f t="shared" ref="H15" si="0">D15/$D$13</f>
        <v>0.11459736845448175</v>
      </c>
      <c r="I15" s="26" t="s">
        <v>37</v>
      </c>
    </row>
    <row r="16" spans="1:14" ht="18" customHeight="1">
      <c r="A16" s="27" t="s">
        <v>49</v>
      </c>
    </row>
    <row r="17" spans="1:13" ht="18" customHeight="1">
      <c r="A17" s="58" t="s">
        <v>50</v>
      </c>
      <c r="B17" s="58"/>
      <c r="C17" s="58"/>
      <c r="D17" s="58"/>
      <c r="E17" s="59">
        <f>_xlfn.IFNA(VLOOKUP(封面!B1,'2020决算导出'!A:O,15,FALSE),"")</f>
        <v>74680244.730000004</v>
      </c>
      <c r="F17" s="59"/>
      <c r="G17" s="34" t="s">
        <v>30</v>
      </c>
      <c r="H17" s="30" t="str">
        <f>IF(ISNA(VLOOKUP(封面!B1,'2019决算导出'!A:F,6,FALSE)),"",IF(E17-VLOOKUP(封面!B1,'2019决算导出'!A:F,6,FALSE)&gt;0,"增加","减少"))</f>
        <v>增加</v>
      </c>
      <c r="I17" s="39">
        <f>IF(ISNA(VLOOKUP(封面!B1,'2019决算导出'!A:F,6,FALSE)),"",IF(E17-VLOOKUP(封面!B1,'2019决算导出'!A:F,6,FALSE)&gt;0,E17-VLOOKUP(封面!B1,'2019决算导出'!A:F,6,FALSE),VLOOKUP(封面!B1,'2019决算导出'!A:F,6,FALSE)-E17))</f>
        <v>11080221.630000003</v>
      </c>
      <c r="J17" s="26" t="s">
        <v>29</v>
      </c>
      <c r="K17" s="30" t="str">
        <f>IF(ISNA(VLOOKUP(封面!B1,'2019决算导出'!A:F,6,FALSE)),"",IF(E17-VLOOKUP(封面!B1,'2019决算导出'!A:F,6,FALSE)&gt;0,"增长","下降"))</f>
        <v>增长</v>
      </c>
      <c r="L17" s="43">
        <f>IF(ISNA(VLOOKUP(封面!B1,'2019决算导出'!A:F,6,FALSE)),"",I17/VLOOKUP(封面!B1,'2019决算导出'!A:F,6,FALSE))</f>
        <v>0.17421725794939219</v>
      </c>
      <c r="M17" s="26" t="s">
        <v>31</v>
      </c>
    </row>
    <row r="18" spans="1:13" ht="63.6" customHeight="1">
      <c r="B18" s="60" t="s">
        <v>51</v>
      </c>
      <c r="C18" s="60"/>
      <c r="D18" s="60"/>
      <c r="E18" s="60"/>
      <c r="F18" s="60"/>
      <c r="G18" s="60"/>
      <c r="H18" s="60"/>
      <c r="I18" s="60"/>
      <c r="J18" s="60"/>
      <c r="K18" s="60"/>
      <c r="L18" s="60"/>
      <c r="M18" s="60"/>
    </row>
    <row r="19" spans="1:13" ht="18" customHeight="1">
      <c r="A19" s="27" t="s">
        <v>52</v>
      </c>
    </row>
    <row r="20" spans="1:13" ht="18" customHeight="1">
      <c r="A20" s="26" t="s">
        <v>53</v>
      </c>
    </row>
    <row r="21" spans="1:13" ht="18" customHeight="1">
      <c r="A21" s="58" t="s">
        <v>54</v>
      </c>
      <c r="B21" s="58"/>
      <c r="C21" s="58"/>
      <c r="D21" s="58"/>
      <c r="E21" s="58"/>
      <c r="F21" s="59">
        <f>_xlfn.IFNA(VLOOKUP(封面!B1,'2020决算导出'!A:P,16,FALSE),"")</f>
        <v>74009644.730000004</v>
      </c>
      <c r="G21" s="59"/>
      <c r="H21" s="26" t="s">
        <v>29</v>
      </c>
      <c r="I21" s="37" t="s">
        <v>55</v>
      </c>
      <c r="J21" s="37"/>
      <c r="K21" s="37"/>
      <c r="L21" s="37"/>
      <c r="M21" s="37"/>
    </row>
    <row r="22" spans="1:13" ht="18" customHeight="1">
      <c r="A22" s="58" t="s">
        <v>56</v>
      </c>
      <c r="B22" s="58"/>
      <c r="C22" s="58"/>
      <c r="D22" s="59">
        <f>_xlfn.IFNA(VLOOKUP(封面!B1,'2020决算导出'!A:Q,17,FALSE),"")</f>
        <v>54791886.810000002</v>
      </c>
      <c r="E22" s="59"/>
      <c r="F22" s="26" t="s">
        <v>29</v>
      </c>
      <c r="G22" s="61" t="s">
        <v>57</v>
      </c>
      <c r="H22" s="61"/>
      <c r="I22" s="36">
        <f>D22/$F$21</f>
        <v>0.74033441195252714</v>
      </c>
      <c r="J22" s="26" t="s">
        <v>37</v>
      </c>
      <c r="K22" s="31"/>
      <c r="L22" s="31"/>
      <c r="M22" s="31"/>
    </row>
    <row r="23" spans="1:13" ht="18" customHeight="1">
      <c r="A23" s="58" t="s">
        <v>59</v>
      </c>
      <c r="B23" s="58"/>
      <c r="C23" s="58"/>
      <c r="D23" s="59">
        <f>_xlfn.IFNA(VLOOKUP(封面!B1,'2020决算导出'!A:S,19,FALSE),"")</f>
        <v>8509132.5700000003</v>
      </c>
      <c r="E23" s="59"/>
      <c r="F23" s="26" t="s">
        <v>29</v>
      </c>
      <c r="G23" s="61" t="s">
        <v>57</v>
      </c>
      <c r="H23" s="61"/>
      <c r="I23" s="36">
        <f t="shared" ref="I23:I25" si="1">D23/$F$21</f>
        <v>0.11497329302204853</v>
      </c>
      <c r="J23" s="26" t="s">
        <v>37</v>
      </c>
    </row>
    <row r="24" spans="1:13" ht="18" customHeight="1">
      <c r="A24" s="58" t="s">
        <v>60</v>
      </c>
      <c r="B24" s="58"/>
      <c r="C24" s="58"/>
      <c r="D24" s="59">
        <f>_xlfn.IFNA(VLOOKUP(封面!B1,'2020决算导出'!A:T,20,FALSE),"")</f>
        <v>3414147.35</v>
      </c>
      <c r="E24" s="59"/>
      <c r="F24" s="26" t="s">
        <v>29</v>
      </c>
      <c r="G24" s="61" t="s">
        <v>57</v>
      </c>
      <c r="H24" s="61"/>
      <c r="I24" s="36">
        <f t="shared" si="1"/>
        <v>4.6131113890026096E-2</v>
      </c>
      <c r="J24" s="26" t="s">
        <v>37</v>
      </c>
    </row>
    <row r="25" spans="1:13" ht="18" customHeight="1">
      <c r="A25" s="58" t="s">
        <v>63</v>
      </c>
      <c r="B25" s="58"/>
      <c r="C25" s="58"/>
      <c r="D25" s="59">
        <f>_xlfn.IFNA(VLOOKUP(封面!B1,'2020决算导出'!A:W,23,FALSE),"")</f>
        <v>7294478</v>
      </c>
      <c r="E25" s="59"/>
      <c r="F25" s="26" t="s">
        <v>29</v>
      </c>
      <c r="G25" s="61" t="s">
        <v>57</v>
      </c>
      <c r="H25" s="61"/>
      <c r="I25" s="36">
        <f t="shared" si="1"/>
        <v>9.8561181135398204E-2</v>
      </c>
      <c r="J25" s="26" t="s">
        <v>31</v>
      </c>
    </row>
    <row r="26" spans="1:13" ht="18" customHeight="1">
      <c r="A26" s="26" t="s">
        <v>64</v>
      </c>
    </row>
    <row r="27" spans="1:13" ht="18" customHeight="1">
      <c r="A27" s="62" t="s">
        <v>65</v>
      </c>
      <c r="B27" s="62"/>
      <c r="C27" s="62"/>
      <c r="D27" s="62"/>
      <c r="E27" s="59">
        <f>_xlfn.IFNA(VLOOKUP(封面!B1,一般公共预算财政拨款支出决算具体情况!A:C,3,FALSE),"")</f>
        <v>54791886.810000002</v>
      </c>
      <c r="F27" s="59"/>
      <c r="G27" s="26" t="s">
        <v>29</v>
      </c>
      <c r="H27" s="61" t="s">
        <v>66</v>
      </c>
      <c r="I27" s="61"/>
      <c r="J27" s="59">
        <f>_xlfn.IFNA(VLOOKUP(封面!B1,一般公共预算财政拨款支出决算具体情况!A:D,4,FALSE),"")</f>
        <v>41139741.829999998</v>
      </c>
      <c r="K27" s="59"/>
      <c r="L27" s="44" t="s">
        <v>67</v>
      </c>
    </row>
    <row r="28" spans="1:13" ht="18" customHeight="1">
      <c r="B28" s="34" t="str">
        <f>IF(E27&gt;J27,"增加","减少")</f>
        <v>增加</v>
      </c>
      <c r="C28" s="59">
        <f>ABS(E27-J27)</f>
        <v>13652144.980000004</v>
      </c>
      <c r="D28" s="59"/>
      <c r="E28" s="26" t="s">
        <v>29</v>
      </c>
      <c r="F28" s="34" t="str">
        <f>IF(E27&gt;J27,"增长","下降")</f>
        <v>增长</v>
      </c>
      <c r="G28" s="41">
        <f>C28/J27</f>
        <v>0.33184809560580569</v>
      </c>
      <c r="H28" s="26" t="s">
        <v>31</v>
      </c>
      <c r="I28" s="44" t="s">
        <v>68</v>
      </c>
    </row>
    <row r="29" spans="1:13" ht="18" customHeight="1">
      <c r="A29" s="58" t="s">
        <v>69</v>
      </c>
      <c r="B29" s="58"/>
      <c r="C29" s="58"/>
      <c r="D29" s="58"/>
      <c r="E29" s="59">
        <f>_xlfn.IFNA(VLOOKUP(封面!B1,一般公共预算财政拨款支出决算具体情况!A:E,5,FALSE),"")</f>
        <v>52182480.310000002</v>
      </c>
      <c r="F29" s="59"/>
      <c r="G29" s="26" t="s">
        <v>29</v>
      </c>
      <c r="H29" s="61" t="s">
        <v>66</v>
      </c>
      <c r="I29" s="61"/>
      <c r="J29" s="59">
        <f>_xlfn.IFNA(VLOOKUP(封面!B1,一般公共预算财政拨款支出决算具体情况!A:F,6,FALSE),"")</f>
        <v>38244691.829999998</v>
      </c>
      <c r="K29" s="59"/>
      <c r="L29" s="44" t="s">
        <v>67</v>
      </c>
    </row>
    <row r="30" spans="1:13" ht="18" customHeight="1">
      <c r="A30" s="34"/>
      <c r="B30" s="34" t="str">
        <f>IF(E29&gt;J29,"增加","减少")</f>
        <v>增加</v>
      </c>
      <c r="C30" s="59">
        <f>ABS(E29-J29)</f>
        <v>13937788.480000004</v>
      </c>
      <c r="D30" s="59"/>
      <c r="E30" s="26" t="s">
        <v>29</v>
      </c>
      <c r="F30" s="34" t="str">
        <f>IF(E29&gt;J29,"增长","下降")</f>
        <v>增长</v>
      </c>
      <c r="G30" s="41">
        <f>C30/J29</f>
        <v>0.3644372019509094</v>
      </c>
      <c r="H30" s="26" t="s">
        <v>31</v>
      </c>
    </row>
    <row r="31" spans="1:13" ht="36" customHeight="1">
      <c r="B31" s="57" t="s">
        <v>51</v>
      </c>
      <c r="C31" s="57"/>
      <c r="D31" s="57"/>
      <c r="E31" s="57"/>
      <c r="F31" s="57"/>
      <c r="G31" s="57"/>
      <c r="H31" s="57"/>
      <c r="I31" s="57"/>
      <c r="J31" s="57"/>
      <c r="K31" s="57"/>
      <c r="L31" s="57"/>
    </row>
    <row r="32" spans="1:13" ht="18" customHeight="1">
      <c r="A32" s="58" t="s">
        <v>70</v>
      </c>
      <c r="B32" s="58"/>
      <c r="C32" s="58"/>
      <c r="D32" s="58"/>
      <c r="E32" s="59">
        <f>_xlfn.IFNA(VLOOKUP(封面!B1,一般公共预算财政拨款支出决算具体情况!A:M,13,FALSE),"")</f>
        <v>56800</v>
      </c>
      <c r="F32" s="59"/>
      <c r="G32" s="26" t="s">
        <v>29</v>
      </c>
      <c r="H32" s="61" t="s">
        <v>66</v>
      </c>
      <c r="I32" s="61"/>
      <c r="J32" s="59">
        <f>_xlfn.IFNA(VLOOKUP(封面!B1,一般公共预算财政拨款支出决算具体情况!A:N,14,FALSE),"")</f>
        <v>113600</v>
      </c>
      <c r="K32" s="59"/>
      <c r="L32" s="44" t="s">
        <v>67</v>
      </c>
    </row>
    <row r="33" spans="1:12" ht="18" customHeight="1">
      <c r="A33" s="34"/>
      <c r="B33" s="34" t="str">
        <f>IF(E32&gt;J32,"增加","减少")</f>
        <v>减少</v>
      </c>
      <c r="C33" s="59">
        <f>ABS(E32-J32)</f>
        <v>56800</v>
      </c>
      <c r="D33" s="59"/>
      <c r="E33" s="26" t="s">
        <v>29</v>
      </c>
      <c r="F33" s="34" t="str">
        <f>IF(E32&gt;J32,"增长","下降")</f>
        <v>下降</v>
      </c>
      <c r="G33" s="41">
        <f>C33/J32</f>
        <v>0.5</v>
      </c>
      <c r="H33" s="26" t="s">
        <v>31</v>
      </c>
    </row>
    <row r="34" spans="1:12" ht="36" customHeight="1">
      <c r="B34" s="57" t="s">
        <v>71</v>
      </c>
      <c r="C34" s="57"/>
      <c r="D34" s="57"/>
      <c r="E34" s="57"/>
      <c r="F34" s="57"/>
      <c r="G34" s="57"/>
      <c r="H34" s="57"/>
      <c r="I34" s="57"/>
      <c r="J34" s="57"/>
      <c r="K34" s="57"/>
      <c r="L34" s="57"/>
    </row>
    <row r="35" spans="1:12" ht="18" customHeight="1">
      <c r="A35" s="63" t="s">
        <v>72</v>
      </c>
      <c r="B35" s="63"/>
      <c r="C35" s="63"/>
      <c r="D35" s="63"/>
      <c r="E35" s="59">
        <f>_xlfn.IFNA(VLOOKUP(封面!B1,一般公共预算财政拨款支出决算具体情况!A:O,15,FALSE),"")</f>
        <v>2552606.5</v>
      </c>
      <c r="F35" s="59"/>
      <c r="G35" s="26" t="s">
        <v>29</v>
      </c>
      <c r="H35" s="61" t="s">
        <v>66</v>
      </c>
      <c r="I35" s="61"/>
      <c r="J35" s="59">
        <f>_xlfn.IFNA(VLOOKUP(封面!B1,一般公共预算财政拨款支出决算具体情况!A:P,16,FALSE),"")</f>
        <v>2781450</v>
      </c>
      <c r="K35" s="59"/>
      <c r="L35" s="44" t="s">
        <v>67</v>
      </c>
    </row>
    <row r="36" spans="1:12" ht="18" customHeight="1">
      <c r="A36" s="34"/>
      <c r="B36" s="34" t="str">
        <f>IF(E35&gt;J35,"增加","减少")</f>
        <v>减少</v>
      </c>
      <c r="C36" s="59">
        <f>ABS(E35-J35)</f>
        <v>228843.5</v>
      </c>
      <c r="D36" s="59"/>
      <c r="E36" s="26" t="s">
        <v>29</v>
      </c>
      <c r="F36" s="34" t="str">
        <f>IF(E35&gt;J35,"增长","下降")</f>
        <v>下降</v>
      </c>
      <c r="G36" s="41">
        <f>C36/J35</f>
        <v>8.2274892591993387E-2</v>
      </c>
      <c r="H36" s="26" t="s">
        <v>31</v>
      </c>
    </row>
    <row r="37" spans="1:12" ht="36" customHeight="1">
      <c r="B37" s="57" t="s">
        <v>73</v>
      </c>
      <c r="C37" s="57"/>
      <c r="D37" s="57"/>
      <c r="E37" s="57"/>
      <c r="F37" s="57"/>
      <c r="G37" s="57"/>
      <c r="H37" s="57"/>
      <c r="I37" s="57"/>
      <c r="J37" s="57"/>
      <c r="K37" s="57"/>
      <c r="L37" s="57"/>
    </row>
    <row r="38" spans="1:12" ht="18" customHeight="1">
      <c r="A38" s="64" t="s">
        <v>415</v>
      </c>
      <c r="B38" s="64"/>
      <c r="C38" s="64"/>
      <c r="D38" s="64"/>
      <c r="E38" s="59">
        <f>_xlfn.IFNA(VLOOKUP(封面!B1,一般公共预算财政拨款支出决算具体情况!A:U,21,FALSE),"")</f>
        <v>8509132.5700000003</v>
      </c>
      <c r="F38" s="59"/>
      <c r="G38" s="26" t="s">
        <v>29</v>
      </c>
      <c r="H38" s="61" t="s">
        <v>66</v>
      </c>
      <c r="I38" s="61"/>
      <c r="J38" s="59">
        <f>_xlfn.IFNA(VLOOKUP(封面!B1,一般公共预算财政拨款支出决算具体情况!A:V,22,FALSE),"")</f>
        <v>7857055.5700000003</v>
      </c>
      <c r="K38" s="59"/>
      <c r="L38" s="44" t="s">
        <v>67</v>
      </c>
    </row>
    <row r="39" spans="1:12" ht="18" customHeight="1">
      <c r="B39" s="34" t="str">
        <f>IF(E38&gt;J38,"增加","减少")</f>
        <v>增加</v>
      </c>
      <c r="C39" s="59">
        <f>ABS(E38-J38)</f>
        <v>652077</v>
      </c>
      <c r="D39" s="59"/>
      <c r="E39" s="26" t="s">
        <v>29</v>
      </c>
      <c r="F39" s="34" t="str">
        <f>IF(E38&gt;J38,"增长","下降")</f>
        <v>增长</v>
      </c>
      <c r="G39" s="41">
        <f>C39/J38</f>
        <v>8.2992540168581236E-2</v>
      </c>
      <c r="H39" s="26" t="s">
        <v>31</v>
      </c>
      <c r="I39" s="44" t="s">
        <v>68</v>
      </c>
    </row>
    <row r="40" spans="1:12" ht="18" customHeight="1">
      <c r="A40" s="63" t="s">
        <v>75</v>
      </c>
      <c r="B40" s="63"/>
      <c r="C40" s="63"/>
      <c r="D40" s="63"/>
      <c r="E40" s="59">
        <f>_xlfn.IFNA(VLOOKUP(封面!B1,一般公共预算财政拨款支出决算具体情况!A:W,23,FALSE),"")</f>
        <v>8509132.5700000003</v>
      </c>
      <c r="F40" s="59"/>
      <c r="G40" s="26" t="s">
        <v>29</v>
      </c>
      <c r="H40" s="61" t="s">
        <v>66</v>
      </c>
      <c r="I40" s="61"/>
      <c r="J40" s="59">
        <f>_xlfn.IFNA(VLOOKUP(封面!B1,一般公共预算财政拨款支出决算具体情况!A:X,24,FALSE),"")</f>
        <v>7857055.5700000003</v>
      </c>
      <c r="K40" s="59"/>
      <c r="L40" s="44" t="s">
        <v>67</v>
      </c>
    </row>
    <row r="41" spans="1:12" ht="18" customHeight="1">
      <c r="A41" s="34"/>
      <c r="B41" s="34" t="str">
        <f>IF(E40&gt;J40,"增加","减少")</f>
        <v>增加</v>
      </c>
      <c r="C41" s="59">
        <f>ABS(E40-J40)</f>
        <v>652077</v>
      </c>
      <c r="D41" s="59"/>
      <c r="E41" s="26" t="s">
        <v>29</v>
      </c>
      <c r="F41" s="34" t="str">
        <f>IF(E40&gt;J40,"增长","下降")</f>
        <v>增长</v>
      </c>
      <c r="G41" s="41">
        <f>C41/J40</f>
        <v>8.2992540168581236E-2</v>
      </c>
      <c r="H41" s="26" t="s">
        <v>31</v>
      </c>
    </row>
    <row r="42" spans="1:12" ht="36" customHeight="1">
      <c r="B42" s="57" t="s">
        <v>76</v>
      </c>
      <c r="C42" s="57"/>
      <c r="D42" s="57"/>
      <c r="E42" s="57"/>
      <c r="F42" s="57"/>
      <c r="G42" s="57"/>
      <c r="H42" s="57"/>
      <c r="I42" s="57"/>
      <c r="J42" s="57"/>
      <c r="K42" s="57"/>
      <c r="L42" s="57"/>
    </row>
    <row r="43" spans="1:12" ht="18" customHeight="1">
      <c r="A43" s="63" t="s">
        <v>77</v>
      </c>
      <c r="B43" s="63"/>
      <c r="C43" s="63"/>
      <c r="D43" s="63"/>
      <c r="E43" s="59">
        <f>_xlfn.IFNA(VLOOKUP(封面!B1,一般公共预算财政拨款支出决算具体情况!A:Y,25,FALSE),"")</f>
        <v>0</v>
      </c>
      <c r="F43" s="59"/>
      <c r="G43" s="26" t="s">
        <v>29</v>
      </c>
      <c r="H43" s="61" t="s">
        <v>74</v>
      </c>
      <c r="I43" s="61"/>
      <c r="J43" s="59"/>
      <c r="K43" s="59"/>
      <c r="L43" s="44"/>
    </row>
    <row r="44" spans="1:12" ht="36" customHeight="1">
      <c r="B44" s="57" t="s">
        <v>78</v>
      </c>
      <c r="C44" s="57"/>
      <c r="D44" s="57"/>
      <c r="E44" s="57"/>
      <c r="F44" s="57"/>
      <c r="G44" s="57"/>
      <c r="H44" s="57"/>
      <c r="I44" s="57"/>
      <c r="J44" s="57"/>
      <c r="K44" s="57"/>
      <c r="L44" s="57"/>
    </row>
    <row r="45" spans="1:12" ht="18" customHeight="1">
      <c r="A45" s="64" t="s">
        <v>416</v>
      </c>
      <c r="B45" s="64"/>
      <c r="C45" s="64"/>
      <c r="D45" s="64"/>
      <c r="E45" s="59">
        <f>_xlfn.IFNA(VLOOKUP(封面!B1,一般公共预算财政拨款支出决算具体情况!A:AA,27,FALSE),"")</f>
        <v>3414147.35</v>
      </c>
      <c r="F45" s="59"/>
      <c r="G45" s="26" t="s">
        <v>29</v>
      </c>
      <c r="H45" s="61" t="s">
        <v>66</v>
      </c>
      <c r="I45" s="61"/>
      <c r="J45" s="59">
        <f>_xlfn.IFNA(VLOOKUP(封面!B1,一般公共预算财政拨款支出决算具体情况!A:AB,28,FALSE),"")</f>
        <v>3414147.35</v>
      </c>
      <c r="K45" s="59"/>
      <c r="L45" s="44" t="s">
        <v>67</v>
      </c>
    </row>
    <row r="46" spans="1:12" ht="18" customHeight="1">
      <c r="B46" s="34" t="str">
        <f>IF(E45&gt;J45,"增加","减少")</f>
        <v>减少</v>
      </c>
      <c r="C46" s="59">
        <f>ABS(E45-J45)</f>
        <v>0</v>
      </c>
      <c r="D46" s="59"/>
      <c r="E46" s="26" t="s">
        <v>29</v>
      </c>
      <c r="F46" s="34" t="str">
        <f>IF(E45&gt;J45,"增长","下降")</f>
        <v>下降</v>
      </c>
      <c r="G46" s="41">
        <f>C46/J45</f>
        <v>0</v>
      </c>
      <c r="H46" s="26" t="s">
        <v>31</v>
      </c>
      <c r="I46" s="44" t="s">
        <v>68</v>
      </c>
    </row>
    <row r="47" spans="1:12" ht="18" customHeight="1">
      <c r="A47" s="63" t="s">
        <v>79</v>
      </c>
      <c r="B47" s="63"/>
      <c r="C47" s="63"/>
      <c r="D47" s="63"/>
      <c r="E47" s="59">
        <f>_xlfn.IFNA(VLOOKUP(封面!B1,一般公共预算财政拨款支出决算具体情况!A:AC,29,FALSE),"")</f>
        <v>3414147.35</v>
      </c>
      <c r="F47" s="59"/>
      <c r="G47" s="26" t="s">
        <v>29</v>
      </c>
      <c r="H47" s="61" t="s">
        <v>66</v>
      </c>
      <c r="I47" s="61"/>
      <c r="J47" s="59">
        <f>_xlfn.IFNA(VLOOKUP(封面!B1,一般公共预算财政拨款支出决算具体情况!A:AD,30,FALSE),"")</f>
        <v>3414147.35</v>
      </c>
      <c r="K47" s="59"/>
      <c r="L47" s="44" t="s">
        <v>67</v>
      </c>
    </row>
    <row r="48" spans="1:12" ht="18" customHeight="1">
      <c r="A48" s="34"/>
      <c r="B48" s="34" t="str">
        <f>IF(E47&gt;J47,"增加","减少")</f>
        <v>减少</v>
      </c>
      <c r="C48" s="59">
        <f>ABS(E47-J47)</f>
        <v>0</v>
      </c>
      <c r="D48" s="59"/>
      <c r="E48" s="26" t="s">
        <v>29</v>
      </c>
      <c r="F48" s="34" t="str">
        <f>IF(E47&gt;J47,"增长","下降")</f>
        <v>下降</v>
      </c>
      <c r="G48" s="41">
        <f>C48/J47</f>
        <v>0</v>
      </c>
      <c r="H48" s="26" t="s">
        <v>31</v>
      </c>
    </row>
    <row r="49" spans="1:13" ht="36" customHeight="1">
      <c r="B49" s="57" t="s">
        <v>80</v>
      </c>
      <c r="C49" s="57"/>
      <c r="D49" s="57"/>
      <c r="E49" s="57"/>
      <c r="F49" s="57"/>
      <c r="G49" s="57"/>
      <c r="H49" s="57"/>
      <c r="I49" s="57"/>
      <c r="J49" s="57"/>
      <c r="K49" s="57"/>
      <c r="L49" s="57"/>
    </row>
    <row r="50" spans="1:13" ht="18" customHeight="1">
      <c r="A50" s="64" t="s">
        <v>417</v>
      </c>
      <c r="B50" s="64"/>
      <c r="C50" s="64"/>
      <c r="D50" s="64"/>
      <c r="E50" s="59">
        <f>_xlfn.IFNA(VLOOKUP(封面!B1,一般公共预算财政拨款支出决算具体情况!A:AM,39,FALSE),"")</f>
        <v>7294478</v>
      </c>
      <c r="F50" s="59"/>
      <c r="G50" s="26" t="s">
        <v>29</v>
      </c>
      <c r="H50" s="61" t="s">
        <v>66</v>
      </c>
      <c r="I50" s="61"/>
      <c r="J50" s="59">
        <f>_xlfn.IFNA(VLOOKUP(封面!B1,一般公共预算财政拨款支出决算具体情况!A:AN,40,FALSE),"")</f>
        <v>7106766.79</v>
      </c>
      <c r="K50" s="59"/>
      <c r="L50" s="44" t="s">
        <v>67</v>
      </c>
    </row>
    <row r="51" spans="1:13" ht="18" customHeight="1">
      <c r="B51" s="34" t="str">
        <f>IF(E50&gt;J50,"增加","减少")</f>
        <v>增加</v>
      </c>
      <c r="C51" s="59">
        <f>ABS(E50-J50)</f>
        <v>187711.20999999996</v>
      </c>
      <c r="D51" s="59"/>
      <c r="E51" s="26" t="s">
        <v>29</v>
      </c>
      <c r="F51" s="34" t="str">
        <f>IF(E50&gt;J50,"增长","下降")</f>
        <v>增长</v>
      </c>
      <c r="G51" s="41">
        <f>C51/J50</f>
        <v>2.6413025155705153E-2</v>
      </c>
      <c r="H51" s="26" t="s">
        <v>31</v>
      </c>
      <c r="I51" s="44" t="s">
        <v>68</v>
      </c>
    </row>
    <row r="52" spans="1:13" ht="18" customHeight="1">
      <c r="A52" s="63" t="s">
        <v>81</v>
      </c>
      <c r="B52" s="63"/>
      <c r="C52" s="63"/>
      <c r="D52" s="63"/>
      <c r="E52" s="59">
        <f>_xlfn.IFNA(VLOOKUP(封面!B1,一般公共预算财政拨款支出决算具体情况!A:AO,41,FALSE),"")</f>
        <v>7294478</v>
      </c>
      <c r="F52" s="59"/>
      <c r="G52" s="26" t="s">
        <v>29</v>
      </c>
      <c r="H52" s="61" t="s">
        <v>66</v>
      </c>
      <c r="I52" s="61"/>
      <c r="J52" s="59">
        <f>_xlfn.IFNA(VLOOKUP(封面!B1,一般公共预算财政拨款支出决算具体情况!A:AP,42,FALSE),"")</f>
        <v>7106766.79</v>
      </c>
      <c r="K52" s="59"/>
      <c r="L52" s="44" t="s">
        <v>67</v>
      </c>
    </row>
    <row r="53" spans="1:13" ht="18" customHeight="1">
      <c r="A53" s="34"/>
      <c r="B53" s="34" t="str">
        <f>IF(E52&gt;J52,"增加","减少")</f>
        <v>增加</v>
      </c>
      <c r="C53" s="59">
        <f>ABS(E52-J52)</f>
        <v>187711.20999999996</v>
      </c>
      <c r="D53" s="59"/>
      <c r="E53" s="26" t="s">
        <v>29</v>
      </c>
      <c r="F53" s="34" t="str">
        <f>IF(E52&gt;J52,"增长","下降")</f>
        <v>增长</v>
      </c>
      <c r="G53" s="41">
        <f>C53/J52</f>
        <v>2.6413025155705153E-2</v>
      </c>
      <c r="H53" s="26" t="s">
        <v>31</v>
      </c>
    </row>
    <row r="54" spans="1:13" ht="36" customHeight="1">
      <c r="B54" s="57" t="s">
        <v>76</v>
      </c>
      <c r="C54" s="57"/>
      <c r="D54" s="57"/>
      <c r="E54" s="57"/>
      <c r="F54" s="57"/>
      <c r="G54" s="57"/>
      <c r="H54" s="57"/>
      <c r="I54" s="57"/>
      <c r="J54" s="57"/>
      <c r="K54" s="57"/>
      <c r="L54" s="57"/>
    </row>
    <row r="55" spans="1:13" ht="18" customHeight="1">
      <c r="A55" s="27" t="s">
        <v>82</v>
      </c>
    </row>
    <row r="56" spans="1:13" ht="18" customHeight="1">
      <c r="A56" s="26" t="s">
        <v>83</v>
      </c>
    </row>
    <row r="57" spans="1:13" ht="18" customHeight="1">
      <c r="A57" s="58" t="s">
        <v>84</v>
      </c>
      <c r="B57" s="58"/>
      <c r="C57" s="58"/>
      <c r="D57" s="58"/>
      <c r="E57" s="58"/>
      <c r="F57" s="59">
        <f>_xlfn.IFNA(VLOOKUP(封面!B1,'2020决算导出'!A:X,24,FALSE),"")</f>
        <v>200000</v>
      </c>
      <c r="G57" s="59"/>
      <c r="H57" s="26" t="s">
        <v>29</v>
      </c>
      <c r="I57" s="62" t="s">
        <v>55</v>
      </c>
      <c r="J57" s="62"/>
      <c r="K57" s="62"/>
      <c r="L57" s="62"/>
      <c r="M57" s="62"/>
    </row>
    <row r="58" spans="1:13" ht="18" customHeight="1">
      <c r="A58" s="58" t="s">
        <v>85</v>
      </c>
      <c r="B58" s="58"/>
      <c r="C58" s="58"/>
      <c r="D58" s="59">
        <f>_xlfn.IFNA(VLOOKUP(封面!B1,'2020决算导出'!A:Y,25,FALSE),"")</f>
        <v>200000</v>
      </c>
      <c r="E58" s="59"/>
      <c r="F58" s="26" t="s">
        <v>29</v>
      </c>
      <c r="G58" s="61" t="s">
        <v>57</v>
      </c>
      <c r="H58" s="61"/>
      <c r="I58" s="45">
        <v>100</v>
      </c>
      <c r="J58" s="26" t="s">
        <v>86</v>
      </c>
      <c r="K58" s="31"/>
      <c r="L58" s="31"/>
      <c r="M58" s="31"/>
    </row>
    <row r="59" spans="1:13" ht="18" customHeight="1">
      <c r="A59" s="26" t="s">
        <v>87</v>
      </c>
    </row>
    <row r="60" spans="1:13" ht="18" customHeight="1">
      <c r="A60" s="62" t="s">
        <v>88</v>
      </c>
      <c r="B60" s="62"/>
      <c r="C60" s="62"/>
      <c r="D60" s="62"/>
      <c r="E60" s="59">
        <f>_xlfn.IFNA(VLOOKUP(封面!B1,'2020决算导出'!A:Y,25,FALSE),"")</f>
        <v>200000</v>
      </c>
      <c r="F60" s="59"/>
      <c r="G60" s="26" t="s">
        <v>29</v>
      </c>
      <c r="H60" s="61" t="s">
        <v>66</v>
      </c>
      <c r="I60" s="61"/>
      <c r="J60" s="59">
        <f>_xlfn.IFNA(VLOOKUP(封面!B1,'2020决算导出'!A:Z,26,FALSE),"")</f>
        <v>0</v>
      </c>
      <c r="K60" s="59"/>
      <c r="L60" s="44" t="s">
        <v>67</v>
      </c>
    </row>
    <row r="61" spans="1:13" ht="18" customHeight="1">
      <c r="B61" s="34" t="str">
        <f>IF(E60&gt;J60,"增加","减少")</f>
        <v>增加</v>
      </c>
      <c r="C61" s="59">
        <f>ABS(E60-J60)</f>
        <v>200000</v>
      </c>
      <c r="D61" s="59"/>
      <c r="E61" s="26" t="s">
        <v>29</v>
      </c>
      <c r="F61" s="34" t="str">
        <f>IF(E60&gt;J60,"增长","下降")</f>
        <v>增长</v>
      </c>
      <c r="G61" s="41" t="e">
        <f>C61/J60</f>
        <v>#DIV/0!</v>
      </c>
      <c r="H61" s="26" t="s">
        <v>31</v>
      </c>
      <c r="I61" s="44" t="s">
        <v>68</v>
      </c>
    </row>
    <row r="62" spans="1:13" ht="18" customHeight="1">
      <c r="A62" s="63" t="s">
        <v>89</v>
      </c>
      <c r="B62" s="63"/>
      <c r="C62" s="63"/>
      <c r="D62" s="63"/>
      <c r="E62" s="59">
        <f>E60</f>
        <v>200000</v>
      </c>
      <c r="F62" s="59"/>
      <c r="G62" s="26" t="s">
        <v>29</v>
      </c>
      <c r="H62" s="61" t="s">
        <v>66</v>
      </c>
      <c r="I62" s="61"/>
      <c r="J62" s="59">
        <f>J60</f>
        <v>0</v>
      </c>
      <c r="K62" s="59"/>
      <c r="L62" s="44" t="s">
        <v>67</v>
      </c>
    </row>
    <row r="63" spans="1:13" ht="18" customHeight="1">
      <c r="A63" s="34"/>
      <c r="B63" s="34" t="str">
        <f>B61</f>
        <v>增加</v>
      </c>
      <c r="C63" s="59">
        <f>C61</f>
        <v>200000</v>
      </c>
      <c r="D63" s="59"/>
      <c r="E63" s="26" t="s">
        <v>29</v>
      </c>
      <c r="F63" s="34" t="str">
        <f>F61</f>
        <v>增长</v>
      </c>
      <c r="G63" s="41" t="e">
        <f>G61</f>
        <v>#DIV/0!</v>
      </c>
      <c r="H63" s="26" t="s">
        <v>31</v>
      </c>
    </row>
    <row r="64" spans="1:13" ht="36" customHeight="1">
      <c r="B64" s="57" t="s">
        <v>90</v>
      </c>
      <c r="C64" s="57"/>
      <c r="D64" s="57"/>
      <c r="E64" s="57"/>
      <c r="F64" s="57"/>
      <c r="G64" s="57"/>
      <c r="H64" s="57"/>
      <c r="I64" s="57"/>
      <c r="J64" s="57"/>
      <c r="K64" s="57"/>
      <c r="L64" s="57"/>
    </row>
    <row r="65" spans="1:13" ht="18" customHeight="1">
      <c r="A65" s="27" t="s">
        <v>91</v>
      </c>
    </row>
    <row r="66" spans="1:13" ht="18" customHeight="1">
      <c r="A66" s="26" t="s">
        <v>92</v>
      </c>
    </row>
    <row r="67" spans="1:13" ht="18" customHeight="1">
      <c r="A67" s="27" t="s">
        <v>93</v>
      </c>
    </row>
    <row r="68" spans="1:13" ht="18" customHeight="1">
      <c r="A68" s="26" t="s">
        <v>94</v>
      </c>
      <c r="G68" s="59">
        <f>_xlfn.IFNA(VLOOKUP(封面!B1,'2020决算导出'!A:AA,27,FALSE),"")</f>
        <v>65705414.729999997</v>
      </c>
      <c r="H68" s="59"/>
      <c r="I68" s="44" t="s">
        <v>29</v>
      </c>
    </row>
    <row r="69" spans="1:13" ht="130.15" customHeight="1">
      <c r="A69" s="57" t="s">
        <v>95</v>
      </c>
      <c r="B69" s="57"/>
      <c r="C69" s="57"/>
      <c r="D69" s="57"/>
      <c r="E69" s="57"/>
      <c r="F69" s="57"/>
      <c r="G69" s="57"/>
      <c r="H69" s="57"/>
      <c r="I69" s="57"/>
      <c r="J69" s="57"/>
      <c r="K69" s="57"/>
      <c r="L69" s="57"/>
      <c r="M69" s="57"/>
    </row>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sheetData>
  <mergeCells count="109">
    <mergeCell ref="C63:D63"/>
    <mergeCell ref="B64:L64"/>
    <mergeCell ref="G68:H68"/>
    <mergeCell ref="A69:M69"/>
    <mergeCell ref="A58:C58"/>
    <mergeCell ref="D58:E58"/>
    <mergeCell ref="G58:H58"/>
    <mergeCell ref="A60:D60"/>
    <mergeCell ref="E60:F60"/>
    <mergeCell ref="H60:I60"/>
    <mergeCell ref="J60:K60"/>
    <mergeCell ref="C61:D61"/>
    <mergeCell ref="A62:D62"/>
    <mergeCell ref="E62:F62"/>
    <mergeCell ref="H62:I62"/>
    <mergeCell ref="J62:K62"/>
    <mergeCell ref="C51:D51"/>
    <mergeCell ref="A52:D52"/>
    <mergeCell ref="E52:F52"/>
    <mergeCell ref="H52:I52"/>
    <mergeCell ref="J52:K52"/>
    <mergeCell ref="C53:D53"/>
    <mergeCell ref="B54:L54"/>
    <mergeCell ref="A57:E57"/>
    <mergeCell ref="F57:G57"/>
    <mergeCell ref="I57:M57"/>
    <mergeCell ref="A50:D50"/>
    <mergeCell ref="E50:F50"/>
    <mergeCell ref="H50:I50"/>
    <mergeCell ref="J50:K50"/>
    <mergeCell ref="C48:D48"/>
    <mergeCell ref="B49:L49"/>
    <mergeCell ref="B44:L44"/>
    <mergeCell ref="A45:D45"/>
    <mergeCell ref="E45:F45"/>
    <mergeCell ref="H45:I45"/>
    <mergeCell ref="J45:K45"/>
    <mergeCell ref="C46:D46"/>
    <mergeCell ref="A47:D47"/>
    <mergeCell ref="E47:F47"/>
    <mergeCell ref="H47:I47"/>
    <mergeCell ref="J47:K47"/>
    <mergeCell ref="A40:D40"/>
    <mergeCell ref="E40:F40"/>
    <mergeCell ref="H40:I40"/>
    <mergeCell ref="J40:K40"/>
    <mergeCell ref="C41:D41"/>
    <mergeCell ref="B42:L42"/>
    <mergeCell ref="A43:D43"/>
    <mergeCell ref="E43:F43"/>
    <mergeCell ref="H43:I43"/>
    <mergeCell ref="J43:K43"/>
    <mergeCell ref="A38:D38"/>
    <mergeCell ref="E38:F38"/>
    <mergeCell ref="H38:I38"/>
    <mergeCell ref="J38:K38"/>
    <mergeCell ref="C39:D39"/>
    <mergeCell ref="C33:D33"/>
    <mergeCell ref="B34:L34"/>
    <mergeCell ref="A35:D35"/>
    <mergeCell ref="E35:F35"/>
    <mergeCell ref="H35:I35"/>
    <mergeCell ref="J35:K35"/>
    <mergeCell ref="C36:D36"/>
    <mergeCell ref="B37:L37"/>
    <mergeCell ref="A32:D32"/>
    <mergeCell ref="E32:F32"/>
    <mergeCell ref="H32:I32"/>
    <mergeCell ref="J32:K32"/>
    <mergeCell ref="C30:D30"/>
    <mergeCell ref="B31:L31"/>
    <mergeCell ref="A25:C25"/>
    <mergeCell ref="D25:E25"/>
    <mergeCell ref="G25:H25"/>
    <mergeCell ref="A27:D27"/>
    <mergeCell ref="E27:F27"/>
    <mergeCell ref="H27:I27"/>
    <mergeCell ref="J27:K27"/>
    <mergeCell ref="C28:D28"/>
    <mergeCell ref="A29:D29"/>
    <mergeCell ref="E29:F29"/>
    <mergeCell ref="H29:I29"/>
    <mergeCell ref="J29:K29"/>
    <mergeCell ref="A24:C24"/>
    <mergeCell ref="D24:E24"/>
    <mergeCell ref="G24:H24"/>
    <mergeCell ref="A22:C22"/>
    <mergeCell ref="D22:E22"/>
    <mergeCell ref="G22:H22"/>
    <mergeCell ref="A23:C23"/>
    <mergeCell ref="D23:E23"/>
    <mergeCell ref="G23:H23"/>
    <mergeCell ref="A15:C15"/>
    <mergeCell ref="F15:G15"/>
    <mergeCell ref="A17:D17"/>
    <mergeCell ref="E17:F17"/>
    <mergeCell ref="B18:M18"/>
    <mergeCell ref="A21:E21"/>
    <mergeCell ref="F21:G21"/>
    <mergeCell ref="A13:C13"/>
    <mergeCell ref="A14:C14"/>
    <mergeCell ref="F14:G14"/>
    <mergeCell ref="A1:M1"/>
    <mergeCell ref="A4:M4"/>
    <mergeCell ref="A6:B6"/>
    <mergeCell ref="A8:C8"/>
    <mergeCell ref="A10:C10"/>
    <mergeCell ref="A11:C11"/>
    <mergeCell ref="F11:G11"/>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A9" sqref="A9:XFD10"/>
    </sheetView>
  </sheetViews>
  <sheetFormatPr defaultColWidth="8.875" defaultRowHeight="18" customHeight="1"/>
  <cols>
    <col min="1" max="1" width="13.875" style="26" customWidth="1"/>
    <col min="2" max="2" width="8.875" style="26"/>
    <col min="3" max="3" width="8.875" style="26" customWidth="1"/>
    <col min="4" max="10" width="8.875" style="26"/>
    <col min="11" max="11" width="9" style="26" customWidth="1"/>
    <col min="12" max="12" width="8.875" style="26"/>
    <col min="13" max="13" width="10.875" style="26" customWidth="1"/>
    <col min="14" max="16384" width="8.875" style="26"/>
  </cols>
  <sheetData>
    <row r="1" spans="1:14" ht="35.450000000000003" customHeight="1">
      <c r="A1" s="55" t="s">
        <v>17</v>
      </c>
      <c r="B1" s="55"/>
      <c r="C1" s="55"/>
      <c r="D1" s="55"/>
      <c r="E1" s="55"/>
      <c r="F1" s="55"/>
      <c r="G1" s="55"/>
      <c r="H1" s="55"/>
      <c r="I1" s="55"/>
      <c r="J1" s="55"/>
      <c r="K1" s="55"/>
      <c r="L1" s="55"/>
      <c r="M1" s="55"/>
      <c r="N1" s="55"/>
    </row>
    <row r="2" spans="1:14" ht="18" customHeight="1">
      <c r="A2" s="27" t="s">
        <v>96</v>
      </c>
    </row>
    <row r="3" spans="1:14" ht="18" customHeight="1">
      <c r="A3" s="28" t="str">
        <f>IF(_xlfn.IFNA(VLOOKUP(封面!B1,'2020决算导出'!A:AB,28,FALSE),"")=0,"本年度无此项支出。","")</f>
        <v>本年度无此项支出。</v>
      </c>
    </row>
    <row r="4" spans="1:14" ht="18" customHeight="1">
      <c r="A4" s="27" t="s">
        <v>102</v>
      </c>
    </row>
    <row r="5" spans="1:14" ht="18" customHeight="1">
      <c r="A5" s="26" t="s">
        <v>103</v>
      </c>
    </row>
    <row r="6" spans="1:14" ht="18" customHeight="1">
      <c r="A6" s="27" t="s">
        <v>104</v>
      </c>
    </row>
    <row r="7" spans="1:14" ht="18" customHeight="1">
      <c r="A7" s="58" t="s">
        <v>105</v>
      </c>
      <c r="B7" s="58"/>
      <c r="C7" s="58"/>
      <c r="D7" s="58"/>
      <c r="E7" s="59">
        <f>_xlfn.IFNA(VLOOKUP(封面!B1,'2020决算导出'!A:AW,49,FALSE),"")</f>
        <v>1528200</v>
      </c>
      <c r="F7" s="59"/>
      <c r="G7" s="26" t="s">
        <v>29</v>
      </c>
      <c r="H7" s="58" t="s">
        <v>106</v>
      </c>
      <c r="I7" s="58"/>
      <c r="J7" s="58"/>
      <c r="K7" s="58"/>
      <c r="L7" s="59">
        <f>_xlfn.IFNA(VLOOKUP(封面!B1,'2020决算导出'!A:AX,50,FALSE),"")</f>
        <v>0</v>
      </c>
      <c r="M7" s="59" t="s">
        <v>29</v>
      </c>
      <c r="N7" s="26" t="s">
        <v>29</v>
      </c>
    </row>
    <row r="8" spans="1:14" ht="18" customHeight="1">
      <c r="A8" s="58" t="s">
        <v>107</v>
      </c>
      <c r="B8" s="58"/>
      <c r="C8" s="58"/>
      <c r="D8" s="59">
        <f>_xlfn.IFNA(VLOOKUP(封面!B1,'2020决算导出'!A:AY,51,FALSE),"")</f>
        <v>0</v>
      </c>
      <c r="E8" s="59" t="s">
        <v>29</v>
      </c>
      <c r="F8" s="26" t="s">
        <v>29</v>
      </c>
      <c r="G8" s="58" t="s">
        <v>108</v>
      </c>
      <c r="H8" s="58"/>
      <c r="I8" s="58"/>
      <c r="J8" s="59">
        <f>_xlfn.IFNA(VLOOKUP(封面!B1,'2020决算导出'!A:AZ,52,FALSE),"")</f>
        <v>1528200</v>
      </c>
      <c r="K8" s="59" t="s">
        <v>29</v>
      </c>
      <c r="L8" s="26" t="s">
        <v>97</v>
      </c>
    </row>
    <row r="9" spans="1:14" ht="18" customHeight="1">
      <c r="A9" s="27" t="s">
        <v>111</v>
      </c>
    </row>
    <row r="10" spans="1:14" ht="18" customHeight="1">
      <c r="A10" s="58" t="s">
        <v>112</v>
      </c>
      <c r="B10" s="58"/>
      <c r="C10" s="35">
        <f>_xlfn.IFNA(VLOOKUP(封面!B1,'2020决算导出'!A:BC,55,FALSE),"")</f>
        <v>0</v>
      </c>
      <c r="D10" s="26" t="s">
        <v>113</v>
      </c>
      <c r="M10" s="65">
        <f>_xlfn.IFNA(VLOOKUP(封面!B1,'2020决算导出'!A:BD,56,FALSE),"")</f>
        <v>0</v>
      </c>
      <c r="N10" s="65" t="s">
        <v>29</v>
      </c>
    </row>
    <row r="11" spans="1:14" ht="18" customHeight="1">
      <c r="A11" s="33" t="s">
        <v>114</v>
      </c>
      <c r="B11" s="58" t="s">
        <v>115</v>
      </c>
      <c r="C11" s="58"/>
      <c r="D11" s="58"/>
      <c r="E11" s="58"/>
      <c r="F11" s="58"/>
      <c r="G11" s="35">
        <f>_xlfn.IFNA(VLOOKUP(封面!B1,'2020决算导出'!A:BE,57,FALSE),"")</f>
        <v>0</v>
      </c>
      <c r="H11" s="26" t="s">
        <v>116</v>
      </c>
      <c r="J11" s="26" t="s">
        <v>117</v>
      </c>
    </row>
    <row r="12" spans="1:14" ht="18" customHeight="1">
      <c r="A12" s="33">
        <f>_xlfn.IFNA(VLOOKUP(封面!B1,'2020决算导出'!A:BF,58,FALSE),"")</f>
        <v>0</v>
      </c>
      <c r="B12" s="26" t="s">
        <v>118</v>
      </c>
    </row>
    <row r="13" spans="1:14" ht="18" customHeight="1">
      <c r="A13" s="27" t="s">
        <v>119</v>
      </c>
    </row>
    <row r="14" spans="1:14" ht="18" customHeight="1">
      <c r="A14" s="26" t="s">
        <v>120</v>
      </c>
    </row>
    <row r="15" spans="1:14" ht="18" customHeight="1">
      <c r="A15" s="27" t="s">
        <v>121</v>
      </c>
    </row>
    <row r="16" spans="1:14" ht="304.14999999999998" customHeight="1">
      <c r="A16" s="57" t="s">
        <v>122</v>
      </c>
      <c r="B16" s="57"/>
      <c r="C16" s="57"/>
      <c r="D16" s="57"/>
      <c r="E16" s="57"/>
      <c r="F16" s="57"/>
      <c r="G16" s="57"/>
      <c r="H16" s="57"/>
      <c r="I16" s="57"/>
      <c r="J16" s="57"/>
      <c r="K16" s="57"/>
      <c r="L16" s="57"/>
      <c r="M16" s="57"/>
      <c r="N16" s="57"/>
    </row>
  </sheetData>
  <mergeCells count="13">
    <mergeCell ref="B11:F11"/>
    <mergeCell ref="A16:N16"/>
    <mergeCell ref="A10:B10"/>
    <mergeCell ref="M10:N10"/>
    <mergeCell ref="A8:C8"/>
    <mergeCell ref="D8:E8"/>
    <mergeCell ref="G8:I8"/>
    <mergeCell ref="J8:K8"/>
    <mergeCell ref="A7:D7"/>
    <mergeCell ref="E7:F7"/>
    <mergeCell ref="H7:K7"/>
    <mergeCell ref="L7:M7"/>
    <mergeCell ref="A1:N1"/>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tabSelected="1" workbookViewId="0">
      <selection activeCell="D6" sqref="D6"/>
    </sheetView>
  </sheetViews>
  <sheetFormatPr defaultColWidth="9" defaultRowHeight="14.25"/>
  <sheetData>
    <row r="1" spans="1:14" s="26" customFormat="1" ht="35.450000000000003" customHeight="1">
      <c r="A1" s="55" t="s">
        <v>18</v>
      </c>
      <c r="B1" s="55"/>
      <c r="C1" s="55"/>
      <c r="D1" s="55"/>
      <c r="E1" s="55"/>
      <c r="F1" s="55"/>
      <c r="G1" s="55"/>
      <c r="H1" s="55"/>
      <c r="I1" s="55"/>
      <c r="J1" s="55"/>
      <c r="K1" s="55"/>
      <c r="L1" s="55"/>
      <c r="M1" s="55"/>
      <c r="N1" s="55"/>
    </row>
    <row r="2" spans="1:14" ht="281.45" customHeight="1">
      <c r="A2" s="57" t="s">
        <v>123</v>
      </c>
      <c r="B2" s="57"/>
      <c r="C2" s="57"/>
      <c r="D2" s="57"/>
      <c r="E2" s="57"/>
      <c r="F2" s="57"/>
      <c r="G2" s="57"/>
      <c r="H2" s="57"/>
      <c r="I2" s="57"/>
      <c r="J2" s="57"/>
      <c r="K2" s="57"/>
      <c r="L2" s="57"/>
      <c r="M2" s="57"/>
      <c r="N2" s="57"/>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75" defaultRowHeight="14.25"/>
  <cols>
    <col min="1" max="1" width="8.875" style="25"/>
    <col min="2" max="2" width="18.875" style="25" customWidth="1"/>
    <col min="3" max="16384" width="8.875" style="25"/>
  </cols>
  <sheetData>
    <row r="1" spans="1:58" ht="48">
      <c r="A1" s="7" t="s">
        <v>0</v>
      </c>
      <c r="B1" s="8" t="s">
        <v>124</v>
      </c>
      <c r="C1" s="8" t="s">
        <v>125</v>
      </c>
      <c r="D1" s="8" t="s">
        <v>126</v>
      </c>
      <c r="E1" s="8" t="s">
        <v>127</v>
      </c>
      <c r="F1" s="8" t="s">
        <v>128</v>
      </c>
      <c r="G1" s="8" t="s">
        <v>38</v>
      </c>
      <c r="H1" s="8" t="s">
        <v>39</v>
      </c>
      <c r="I1" s="8" t="s">
        <v>40</v>
      </c>
      <c r="J1" s="8" t="s">
        <v>41</v>
      </c>
      <c r="K1" s="8" t="s">
        <v>129</v>
      </c>
      <c r="L1" s="8" t="s">
        <v>130</v>
      </c>
      <c r="M1" s="8" t="s">
        <v>47</v>
      </c>
      <c r="N1" s="8" t="s">
        <v>48</v>
      </c>
      <c r="O1" s="8" t="s">
        <v>131</v>
      </c>
      <c r="P1" s="8" t="s">
        <v>132</v>
      </c>
      <c r="Q1" s="8" t="s">
        <v>56</v>
      </c>
      <c r="R1" s="8" t="s">
        <v>58</v>
      </c>
      <c r="S1" s="8" t="s">
        <v>59</v>
      </c>
      <c r="T1" s="8" t="s">
        <v>60</v>
      </c>
      <c r="U1" s="8" t="s">
        <v>61</v>
      </c>
      <c r="V1" s="8" t="s">
        <v>62</v>
      </c>
      <c r="W1" s="8" t="s">
        <v>63</v>
      </c>
      <c r="X1" s="8" t="s">
        <v>133</v>
      </c>
      <c r="Y1" s="8" t="s">
        <v>85</v>
      </c>
      <c r="Z1" s="8" t="s">
        <v>134</v>
      </c>
      <c r="AA1" s="8" t="s">
        <v>135</v>
      </c>
      <c r="AB1" s="8" t="s">
        <v>136</v>
      </c>
      <c r="AC1" s="8" t="s">
        <v>137</v>
      </c>
      <c r="AD1" s="8" t="s">
        <v>138</v>
      </c>
      <c r="AE1" s="8" t="s">
        <v>139</v>
      </c>
      <c r="AF1" s="8" t="s">
        <v>140</v>
      </c>
      <c r="AG1" s="8" t="s">
        <v>141</v>
      </c>
      <c r="AH1" s="8" t="s">
        <v>142</v>
      </c>
      <c r="AI1" s="8" t="s">
        <v>143</v>
      </c>
      <c r="AJ1" s="8" t="s">
        <v>144</v>
      </c>
      <c r="AK1" s="8" t="s">
        <v>145</v>
      </c>
      <c r="AL1" s="8" t="s">
        <v>146</v>
      </c>
      <c r="AM1" s="8" t="s">
        <v>147</v>
      </c>
      <c r="AN1" s="8" t="s">
        <v>98</v>
      </c>
      <c r="AO1" s="8" t="s">
        <v>148</v>
      </c>
      <c r="AP1" s="8" t="s">
        <v>149</v>
      </c>
      <c r="AQ1" s="8" t="s">
        <v>150</v>
      </c>
      <c r="AR1" s="8" t="s">
        <v>99</v>
      </c>
      <c r="AS1" s="8" t="s">
        <v>100</v>
      </c>
      <c r="AT1" s="8" t="s">
        <v>101</v>
      </c>
      <c r="AU1" s="8" t="s">
        <v>151</v>
      </c>
      <c r="AV1" s="8" t="s">
        <v>152</v>
      </c>
      <c r="AW1" s="8" t="s">
        <v>153</v>
      </c>
      <c r="AX1" s="8" t="s">
        <v>154</v>
      </c>
      <c r="AY1" s="8" t="s">
        <v>107</v>
      </c>
      <c r="AZ1" s="8" t="s">
        <v>108</v>
      </c>
      <c r="BA1" s="8" t="s">
        <v>109</v>
      </c>
      <c r="BB1" s="8" t="s">
        <v>110</v>
      </c>
      <c r="BC1" s="8" t="s">
        <v>155</v>
      </c>
      <c r="BD1" s="8" t="s">
        <v>156</v>
      </c>
      <c r="BE1" s="8" t="s">
        <v>157</v>
      </c>
      <c r="BF1" s="8" t="s">
        <v>158</v>
      </c>
    </row>
    <row r="2" spans="1:58">
      <c r="A2" s="11">
        <v>255001</v>
      </c>
      <c r="B2" s="12" t="s">
        <v>159</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160</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161</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162</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163</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164</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165</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166</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167</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168</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169</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170</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171</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172</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173</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174</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175</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176</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177</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178</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179</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180</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181</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182</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183</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184</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185</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186</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187</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188</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189</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190</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191</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192</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193</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194</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195</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196</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197</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198</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199</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200</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201</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202</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203</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204</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205</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206</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207</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208</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209</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210</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211</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212</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213</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214</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215</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216</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217</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218</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219</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220</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221</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222</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223</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224</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225</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226</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227</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228</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229</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230</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231</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232</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233</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234</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235</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236</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237</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238</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239</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240</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241</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242</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243</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244</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245</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246</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247</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248</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249</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250</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251</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252</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253</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254</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255</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256</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257</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258</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259</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260</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261</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262</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263</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264</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265</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266</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267</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268</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269</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270</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271</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272</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273</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274</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275</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276</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277</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278</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279</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280</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281</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282</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283</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284</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285</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286</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287</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288</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289</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290</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291</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292</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293</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294</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295</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296</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297</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298</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299</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300</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301</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302</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303</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304</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305</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306</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307</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308</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309</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310</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311</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312</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313</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314</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315</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316</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317</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318</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319</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75" defaultRowHeight="14.25"/>
  <cols>
    <col min="1" max="1" width="8.875" style="25"/>
    <col min="2" max="2" width="24.25" style="25" customWidth="1"/>
    <col min="3" max="3" width="16.5" style="25" customWidth="1"/>
    <col min="4" max="4" width="13.125" style="25" customWidth="1"/>
    <col min="5" max="5" width="14.5" style="25" customWidth="1"/>
    <col min="6" max="6" width="15.25" style="25" customWidth="1"/>
    <col min="7" max="16384" width="8.875" style="25"/>
  </cols>
  <sheetData>
    <row r="1" spans="1:6" ht="24">
      <c r="A1" s="7" t="s">
        <v>0</v>
      </c>
      <c r="B1" s="8" t="s">
        <v>124</v>
      </c>
      <c r="C1" s="8" t="s">
        <v>320</v>
      </c>
      <c r="D1" s="8" t="s">
        <v>321</v>
      </c>
      <c r="E1" s="8" t="s">
        <v>322</v>
      </c>
      <c r="F1" s="8" t="s">
        <v>323</v>
      </c>
    </row>
    <row r="2" spans="1:6">
      <c r="A2" s="11">
        <v>255001</v>
      </c>
      <c r="B2" s="12" t="s">
        <v>159</v>
      </c>
      <c r="C2" s="14">
        <v>204815739.16</v>
      </c>
      <c r="D2" s="14">
        <v>193117149.16</v>
      </c>
      <c r="E2" s="14">
        <v>183925313.88999999</v>
      </c>
      <c r="F2" s="14">
        <v>203068589.16</v>
      </c>
    </row>
    <row r="3" spans="1:6">
      <c r="A3" s="11">
        <v>255002</v>
      </c>
      <c r="B3" s="12" t="s">
        <v>160</v>
      </c>
      <c r="C3" s="14">
        <v>77073647.299999997</v>
      </c>
      <c r="D3" s="14">
        <v>76818874.090000004</v>
      </c>
      <c r="E3" s="14">
        <v>76680481.849999994</v>
      </c>
      <c r="F3" s="14">
        <v>76829347.299999997</v>
      </c>
    </row>
    <row r="4" spans="1:6">
      <c r="A4" s="11">
        <v>255003</v>
      </c>
      <c r="B4" s="12" t="s">
        <v>161</v>
      </c>
      <c r="C4" s="14">
        <v>283764654.63</v>
      </c>
      <c r="D4" s="14">
        <v>278344977.98000002</v>
      </c>
      <c r="E4" s="14">
        <v>280967247.49000001</v>
      </c>
      <c r="F4" s="14">
        <v>260923178.55000001</v>
      </c>
    </row>
    <row r="5" spans="1:6">
      <c r="A5" s="11">
        <v>255004</v>
      </c>
      <c r="B5" s="12" t="s">
        <v>162</v>
      </c>
      <c r="C5" s="14">
        <v>60141801.469999999</v>
      </c>
      <c r="D5" s="14">
        <v>59700435.799999997</v>
      </c>
      <c r="E5" s="14">
        <v>59605702.039999999</v>
      </c>
      <c r="F5" s="14">
        <v>59936701.469999999</v>
      </c>
    </row>
    <row r="6" spans="1:6">
      <c r="A6" s="11">
        <v>255005</v>
      </c>
      <c r="B6" s="12" t="s">
        <v>163</v>
      </c>
      <c r="C6" s="14">
        <v>290214790.73000002</v>
      </c>
      <c r="D6" s="14">
        <v>288463120.30000001</v>
      </c>
      <c r="E6" s="14">
        <v>287299250.93000001</v>
      </c>
      <c r="F6" s="14">
        <v>270463479.11000001</v>
      </c>
    </row>
    <row r="7" spans="1:6">
      <c r="A7" s="11">
        <v>255006</v>
      </c>
      <c r="B7" s="12" t="s">
        <v>164</v>
      </c>
      <c r="C7" s="14">
        <v>90558479.890000001</v>
      </c>
      <c r="D7" s="14">
        <v>90014905.989999995</v>
      </c>
      <c r="E7" s="14">
        <v>90105987.989999995</v>
      </c>
      <c r="F7" s="14">
        <v>89382479.890000001</v>
      </c>
    </row>
    <row r="8" spans="1:6">
      <c r="A8" s="11">
        <v>255007</v>
      </c>
      <c r="B8" s="12" t="s">
        <v>165</v>
      </c>
      <c r="C8" s="14">
        <v>61029504.25</v>
      </c>
      <c r="D8" s="14">
        <v>59785760.729999997</v>
      </c>
      <c r="E8" s="14">
        <v>59807073.509999998</v>
      </c>
      <c r="F8" s="14">
        <v>60247324.25</v>
      </c>
    </row>
    <row r="9" spans="1:6">
      <c r="A9" s="11">
        <v>255009</v>
      </c>
      <c r="B9" s="12" t="s">
        <v>166</v>
      </c>
      <c r="C9" s="14">
        <v>199601268.06</v>
      </c>
      <c r="D9" s="14">
        <v>196390061.94</v>
      </c>
      <c r="E9" s="14">
        <v>196468056.69</v>
      </c>
      <c r="F9" s="14">
        <v>178141868.06</v>
      </c>
    </row>
    <row r="10" spans="1:6">
      <c r="A10" s="11">
        <v>255010</v>
      </c>
      <c r="B10" s="12" t="s">
        <v>167</v>
      </c>
      <c r="C10" s="14">
        <v>59363865.189999998</v>
      </c>
      <c r="D10" s="14">
        <v>59016079.68</v>
      </c>
      <c r="E10" s="14">
        <v>59030210.130000003</v>
      </c>
      <c r="F10" s="14">
        <v>55606151.119999997</v>
      </c>
    </row>
    <row r="11" spans="1:6">
      <c r="A11" s="11">
        <v>255012</v>
      </c>
      <c r="B11" s="12" t="s">
        <v>168</v>
      </c>
      <c r="C11" s="14">
        <v>61557524.640000001</v>
      </c>
      <c r="D11" s="14">
        <v>61104391.159999996</v>
      </c>
      <c r="E11" s="14">
        <v>60984539.880000003</v>
      </c>
      <c r="F11" s="14">
        <v>60374206.920000002</v>
      </c>
    </row>
    <row r="12" spans="1:6">
      <c r="A12" s="11">
        <v>255013</v>
      </c>
      <c r="B12" s="12" t="s">
        <v>169</v>
      </c>
      <c r="C12" s="14">
        <v>54242717.960000001</v>
      </c>
      <c r="D12" s="14">
        <v>54014280.210000001</v>
      </c>
      <c r="E12" s="14">
        <v>53943851.270000003</v>
      </c>
      <c r="F12" s="14">
        <v>54081717.960000001</v>
      </c>
    </row>
    <row r="13" spans="1:6">
      <c r="A13" s="11">
        <v>255015</v>
      </c>
      <c r="B13" s="12" t="s">
        <v>170</v>
      </c>
      <c r="C13" s="14">
        <v>66964861.920000002</v>
      </c>
      <c r="D13" s="14">
        <v>66281214.68</v>
      </c>
      <c r="E13" s="14">
        <v>66716338.969999999</v>
      </c>
      <c r="F13" s="14">
        <v>66622211.920000002</v>
      </c>
    </row>
    <row r="14" spans="1:6">
      <c r="A14" s="11">
        <v>255016</v>
      </c>
      <c r="B14" s="12" t="s">
        <v>171</v>
      </c>
      <c r="C14" s="14">
        <v>78267034.700000003</v>
      </c>
      <c r="D14" s="14">
        <v>77682139.659999996</v>
      </c>
      <c r="E14" s="14">
        <v>77312690.640000001</v>
      </c>
      <c r="F14" s="14">
        <v>78022034.700000003</v>
      </c>
    </row>
    <row r="15" spans="1:6">
      <c r="A15" s="11">
        <v>255017</v>
      </c>
      <c r="B15" s="12" t="s">
        <v>172</v>
      </c>
      <c r="C15" s="14">
        <v>145498946.91</v>
      </c>
      <c r="D15" s="14">
        <v>144166212.02000001</v>
      </c>
      <c r="E15" s="14">
        <v>144182376.97999999</v>
      </c>
      <c r="F15" s="14">
        <v>144159788.43000001</v>
      </c>
    </row>
    <row r="16" spans="1:6">
      <c r="A16" s="11">
        <v>255018</v>
      </c>
      <c r="B16" s="12" t="s">
        <v>173</v>
      </c>
      <c r="C16" s="14">
        <v>46846969.619999997</v>
      </c>
      <c r="D16" s="14">
        <v>46598684.630000003</v>
      </c>
      <c r="E16" s="14">
        <v>46529540.039999999</v>
      </c>
      <c r="F16" s="14">
        <v>46663379.68</v>
      </c>
    </row>
    <row r="17" spans="1:6">
      <c r="A17" s="11">
        <v>255019</v>
      </c>
      <c r="B17" s="12" t="s">
        <v>174</v>
      </c>
      <c r="C17" s="14">
        <v>51428352.770000003</v>
      </c>
      <c r="D17" s="14">
        <v>51306052.770000003</v>
      </c>
      <c r="E17" s="14">
        <v>51397365.329999998</v>
      </c>
      <c r="F17" s="14">
        <v>51407352.770000003</v>
      </c>
    </row>
    <row r="18" spans="1:6">
      <c r="A18" s="11">
        <v>255020</v>
      </c>
      <c r="B18" s="12" t="s">
        <v>175</v>
      </c>
      <c r="C18" s="14">
        <v>60091869.57</v>
      </c>
      <c r="D18" s="14">
        <v>59662475.479999997</v>
      </c>
      <c r="E18" s="14">
        <v>59384709.479999997</v>
      </c>
      <c r="F18" s="14">
        <v>59859119.57</v>
      </c>
    </row>
    <row r="19" spans="1:6">
      <c r="A19" s="11">
        <v>255021</v>
      </c>
      <c r="B19" s="12" t="s">
        <v>176</v>
      </c>
      <c r="C19" s="14">
        <v>74098399.700000003</v>
      </c>
      <c r="D19" s="14">
        <v>73936257.609999999</v>
      </c>
      <c r="E19" s="14">
        <v>73593510.269999996</v>
      </c>
      <c r="F19" s="14">
        <v>73777999.590000004</v>
      </c>
    </row>
    <row r="20" spans="1:6">
      <c r="A20" s="11">
        <v>255022</v>
      </c>
      <c r="B20" s="12" t="s">
        <v>324</v>
      </c>
      <c r="C20" s="14">
        <v>40910879.530000001</v>
      </c>
      <c r="D20" s="14">
        <v>40702768.310000002</v>
      </c>
      <c r="E20" s="14">
        <v>40587317.490000002</v>
      </c>
      <c r="F20" s="14">
        <v>40772294.530000001</v>
      </c>
    </row>
    <row r="21" spans="1:6">
      <c r="A21" s="11">
        <v>255025</v>
      </c>
      <c r="B21" s="12" t="s">
        <v>178</v>
      </c>
      <c r="C21" s="14">
        <v>54997219.270000003</v>
      </c>
      <c r="D21" s="14">
        <v>54628763.789999999</v>
      </c>
      <c r="E21" s="14">
        <v>54219300.32</v>
      </c>
      <c r="F21" s="14">
        <v>54902019.270000003</v>
      </c>
    </row>
    <row r="22" spans="1:6">
      <c r="A22" s="11">
        <v>255026</v>
      </c>
      <c r="B22" s="12" t="s">
        <v>179</v>
      </c>
      <c r="C22" s="14">
        <v>93097841.760000005</v>
      </c>
      <c r="D22" s="14">
        <v>91645383.560000002</v>
      </c>
      <c r="E22" s="14">
        <v>92000674.569999993</v>
      </c>
      <c r="F22" s="14">
        <v>93019238.760000005</v>
      </c>
    </row>
    <row r="23" spans="1:6">
      <c r="A23" s="11">
        <v>255027</v>
      </c>
      <c r="B23" s="12" t="s">
        <v>180</v>
      </c>
      <c r="C23" s="14">
        <v>134597530.41999999</v>
      </c>
      <c r="D23" s="14">
        <v>134113876.48999999</v>
      </c>
      <c r="E23" s="14">
        <v>134316087.00999999</v>
      </c>
      <c r="F23" s="14">
        <v>134221339.16</v>
      </c>
    </row>
    <row r="24" spans="1:6">
      <c r="A24" s="11">
        <v>255028</v>
      </c>
      <c r="B24" s="12" t="s">
        <v>181</v>
      </c>
      <c r="C24" s="14">
        <v>24526482.23</v>
      </c>
      <c r="D24" s="14">
        <v>22651444.800000001</v>
      </c>
      <c r="E24" s="14">
        <v>21792152.239999998</v>
      </c>
      <c r="F24" s="14">
        <v>24526482.23</v>
      </c>
    </row>
    <row r="25" spans="1:6">
      <c r="A25" s="11">
        <v>255029</v>
      </c>
      <c r="B25" s="12" t="s">
        <v>182</v>
      </c>
      <c r="C25" s="14">
        <v>92803696.890000001</v>
      </c>
      <c r="D25" s="14">
        <v>91064660.829999998</v>
      </c>
      <c r="E25" s="14">
        <v>89894331.769999996</v>
      </c>
      <c r="F25" s="14">
        <v>92803696.890000001</v>
      </c>
    </row>
    <row r="26" spans="1:6">
      <c r="A26" s="11">
        <v>255030</v>
      </c>
      <c r="B26" s="12" t="s">
        <v>183</v>
      </c>
      <c r="C26" s="14">
        <v>87080901.659999996</v>
      </c>
      <c r="D26" s="14">
        <v>86670944.349999994</v>
      </c>
      <c r="E26" s="14">
        <v>86339583.859999999</v>
      </c>
      <c r="F26" s="14">
        <v>86670944.349999994</v>
      </c>
    </row>
    <row r="27" spans="1:6">
      <c r="A27" s="11">
        <v>255031</v>
      </c>
      <c r="B27" s="12" t="s">
        <v>184</v>
      </c>
      <c r="C27" s="14">
        <v>146379127.59999999</v>
      </c>
      <c r="D27" s="14">
        <v>145679602.59999999</v>
      </c>
      <c r="E27" s="14">
        <v>146379127.59999999</v>
      </c>
      <c r="F27" s="14">
        <v>144631462.59999999</v>
      </c>
    </row>
    <row r="28" spans="1:6">
      <c r="A28" s="11">
        <v>255033</v>
      </c>
      <c r="B28" s="12" t="s">
        <v>185</v>
      </c>
      <c r="C28" s="14">
        <v>133502048.23</v>
      </c>
      <c r="D28" s="14">
        <v>132219013.53</v>
      </c>
      <c r="E28" s="14">
        <v>132368103.14</v>
      </c>
      <c r="F28" s="14">
        <v>131813447.40000001</v>
      </c>
    </row>
    <row r="29" spans="1:6">
      <c r="A29" s="11">
        <v>255034</v>
      </c>
      <c r="B29" s="12" t="s">
        <v>186</v>
      </c>
      <c r="C29" s="14">
        <v>49082773.710000001</v>
      </c>
      <c r="D29" s="14">
        <v>47950635.509999998</v>
      </c>
      <c r="E29" s="14">
        <v>46999479.700000003</v>
      </c>
      <c r="F29" s="14">
        <v>49082773.710000001</v>
      </c>
    </row>
    <row r="30" spans="1:6">
      <c r="A30" s="11">
        <v>255035</v>
      </c>
      <c r="B30" s="12" t="s">
        <v>187</v>
      </c>
      <c r="C30" s="14">
        <v>26234893.140000001</v>
      </c>
      <c r="D30" s="14">
        <v>26234865.91</v>
      </c>
      <c r="E30" s="14">
        <v>26234893.140000001</v>
      </c>
      <c r="F30" s="14">
        <v>26234893.140000001</v>
      </c>
    </row>
    <row r="31" spans="1:6">
      <c r="A31" s="11">
        <v>255036</v>
      </c>
      <c r="B31" s="12" t="s">
        <v>188</v>
      </c>
      <c r="C31" s="14">
        <v>17050265.359999999</v>
      </c>
      <c r="D31" s="14">
        <v>16856253.34</v>
      </c>
      <c r="E31" s="14">
        <v>16882066.48</v>
      </c>
      <c r="F31" s="14">
        <v>17025705.02</v>
      </c>
    </row>
    <row r="32" spans="1:6">
      <c r="A32" s="11">
        <v>255038</v>
      </c>
      <c r="B32" s="12" t="s">
        <v>189</v>
      </c>
      <c r="C32" s="14">
        <v>31667538.699999999</v>
      </c>
      <c r="D32" s="14">
        <v>31331384.870000001</v>
      </c>
      <c r="E32" s="14">
        <v>31136205.16</v>
      </c>
      <c r="F32" s="14">
        <v>31459030.940000001</v>
      </c>
    </row>
    <row r="33" spans="1:6">
      <c r="A33" s="11">
        <v>255039</v>
      </c>
      <c r="B33" s="12" t="s">
        <v>190</v>
      </c>
      <c r="C33" s="14">
        <v>23541888.77</v>
      </c>
      <c r="D33" s="14">
        <v>23354670.32</v>
      </c>
      <c r="E33" s="14">
        <v>23299896.870000001</v>
      </c>
      <c r="F33" s="14">
        <v>23541888.77</v>
      </c>
    </row>
    <row r="34" spans="1:6">
      <c r="A34" s="11">
        <v>255040</v>
      </c>
      <c r="B34" s="12" t="s">
        <v>191</v>
      </c>
      <c r="C34" s="14">
        <v>20626209.93</v>
      </c>
      <c r="D34" s="14">
        <v>20456148.059999999</v>
      </c>
      <c r="E34" s="14">
        <v>20602714.059999999</v>
      </c>
      <c r="F34" s="14">
        <v>20626209.93</v>
      </c>
    </row>
    <row r="35" spans="1:6">
      <c r="A35" s="11">
        <v>255042</v>
      </c>
      <c r="B35" s="12" t="s">
        <v>192</v>
      </c>
      <c r="C35" s="14">
        <v>144050390.06</v>
      </c>
      <c r="D35" s="14">
        <v>143344006.50999999</v>
      </c>
      <c r="E35" s="14">
        <v>143498204.62</v>
      </c>
      <c r="F35" s="14">
        <v>144050390.06</v>
      </c>
    </row>
    <row r="36" spans="1:6">
      <c r="A36" s="11">
        <v>255043</v>
      </c>
      <c r="B36" s="12" t="s">
        <v>193</v>
      </c>
      <c r="C36" s="14">
        <v>17585376.199999999</v>
      </c>
      <c r="D36" s="14">
        <v>17443067.850000001</v>
      </c>
      <c r="E36" s="14">
        <v>17585376.199999999</v>
      </c>
      <c r="F36" s="14">
        <v>17471415.199999999</v>
      </c>
    </row>
    <row r="37" spans="1:6">
      <c r="A37" s="11">
        <v>255044</v>
      </c>
      <c r="B37" s="12" t="s">
        <v>194</v>
      </c>
      <c r="C37" s="14">
        <v>49476188.119999997</v>
      </c>
      <c r="D37" s="14">
        <v>49361896</v>
      </c>
      <c r="E37" s="14">
        <v>49168996.530000001</v>
      </c>
      <c r="F37" s="14">
        <v>49470188.119999997</v>
      </c>
    </row>
    <row r="38" spans="1:6">
      <c r="A38" s="11">
        <v>255047</v>
      </c>
      <c r="B38" s="12" t="s">
        <v>195</v>
      </c>
      <c r="C38" s="14">
        <v>51369710.640000001</v>
      </c>
      <c r="D38" s="14">
        <v>51117256.899999999</v>
      </c>
      <c r="E38" s="14">
        <v>50523843.670000002</v>
      </c>
      <c r="F38" s="14">
        <v>51369710.640000001</v>
      </c>
    </row>
    <row r="39" spans="1:6">
      <c r="A39" s="11">
        <v>255048</v>
      </c>
      <c r="B39" s="12" t="s">
        <v>196</v>
      </c>
      <c r="C39" s="14">
        <v>116164444.64</v>
      </c>
      <c r="D39" s="14">
        <v>115141194.66</v>
      </c>
      <c r="E39" s="14">
        <v>114247611.29000001</v>
      </c>
      <c r="F39" s="14">
        <v>116164444.64</v>
      </c>
    </row>
    <row r="40" spans="1:6">
      <c r="A40" s="11">
        <v>255049</v>
      </c>
      <c r="B40" s="12" t="s">
        <v>197</v>
      </c>
      <c r="C40" s="14">
        <v>29078572.629999999</v>
      </c>
      <c r="D40" s="14">
        <v>28058422.41</v>
      </c>
      <c r="E40" s="14">
        <v>27943172.829999998</v>
      </c>
      <c r="F40" s="14">
        <v>29051948.629999999</v>
      </c>
    </row>
    <row r="41" spans="1:6">
      <c r="A41" s="11">
        <v>255050</v>
      </c>
      <c r="B41" s="12" t="s">
        <v>198</v>
      </c>
      <c r="C41" s="14">
        <v>41139422.689999998</v>
      </c>
      <c r="D41" s="14">
        <v>41139422.689999998</v>
      </c>
      <c r="E41" s="14">
        <v>40656540.100000001</v>
      </c>
      <c r="F41" s="14">
        <v>41139422.689999998</v>
      </c>
    </row>
    <row r="42" spans="1:6">
      <c r="A42" s="11">
        <v>255052</v>
      </c>
      <c r="B42" s="12" t="s">
        <v>199</v>
      </c>
      <c r="C42" s="14">
        <v>26181148.239999998</v>
      </c>
      <c r="D42" s="14">
        <v>26021995.170000002</v>
      </c>
      <c r="E42" s="14">
        <v>26081356.210000001</v>
      </c>
      <c r="F42" s="14">
        <v>26181148.239999998</v>
      </c>
    </row>
    <row r="43" spans="1:6">
      <c r="A43" s="11">
        <v>255053</v>
      </c>
      <c r="B43" s="12" t="s">
        <v>200</v>
      </c>
      <c r="C43" s="14">
        <v>45086875.380000003</v>
      </c>
      <c r="D43" s="14">
        <v>44578555.979999997</v>
      </c>
      <c r="E43" s="14">
        <v>44262196.509999998</v>
      </c>
      <c r="F43" s="14">
        <v>44888820.979999997</v>
      </c>
    </row>
    <row r="44" spans="1:6">
      <c r="A44" s="11">
        <v>255055</v>
      </c>
      <c r="B44" s="12" t="s">
        <v>201</v>
      </c>
      <c r="C44" s="14">
        <v>59364899.109999999</v>
      </c>
      <c r="D44" s="14">
        <v>59207616.460000001</v>
      </c>
      <c r="E44" s="14">
        <v>59224352</v>
      </c>
      <c r="F44" s="14">
        <v>59364899.109999999</v>
      </c>
    </row>
    <row r="45" spans="1:6">
      <c r="A45" s="11">
        <v>255056</v>
      </c>
      <c r="B45" s="12" t="s">
        <v>202</v>
      </c>
      <c r="C45" s="14">
        <v>33996752.439999998</v>
      </c>
      <c r="D45" s="14">
        <v>33913722.140000001</v>
      </c>
      <c r="E45" s="14">
        <v>33994952.439999998</v>
      </c>
      <c r="F45" s="14">
        <v>33996752.439999998</v>
      </c>
    </row>
    <row r="46" spans="1:6">
      <c r="A46" s="11">
        <v>255058</v>
      </c>
      <c r="B46" s="12" t="s">
        <v>203</v>
      </c>
      <c r="C46" s="14">
        <v>56146575.280000001</v>
      </c>
      <c r="D46" s="14">
        <v>56088412.07</v>
      </c>
      <c r="E46" s="14">
        <v>56146575.280000001</v>
      </c>
      <c r="F46" s="14">
        <v>56146575.280000001</v>
      </c>
    </row>
    <row r="47" spans="1:6">
      <c r="A47" s="11">
        <v>255059</v>
      </c>
      <c r="B47" s="12" t="s">
        <v>204</v>
      </c>
      <c r="C47" s="14">
        <v>30041455.039999999</v>
      </c>
      <c r="D47" s="14">
        <v>30031890.59</v>
      </c>
      <c r="E47" s="14">
        <v>30032065.039999999</v>
      </c>
      <c r="F47" s="14">
        <v>30041455.039999999</v>
      </c>
    </row>
    <row r="48" spans="1:6">
      <c r="A48" s="11">
        <v>255060</v>
      </c>
      <c r="B48" s="12" t="s">
        <v>205</v>
      </c>
      <c r="C48" s="14">
        <v>29726721.039999999</v>
      </c>
      <c r="D48" s="14">
        <v>29159938.629999999</v>
      </c>
      <c r="E48" s="14">
        <v>29188076.219999999</v>
      </c>
      <c r="F48" s="14">
        <v>29726721.039999999</v>
      </c>
    </row>
    <row r="49" spans="1:6">
      <c r="A49" s="11">
        <v>255061</v>
      </c>
      <c r="B49" s="12" t="s">
        <v>206</v>
      </c>
      <c r="C49" s="14">
        <v>106038821.53</v>
      </c>
      <c r="D49" s="14">
        <v>104908225.18000001</v>
      </c>
      <c r="E49" s="14">
        <v>105246887.62</v>
      </c>
      <c r="F49" s="14">
        <v>106038821.53</v>
      </c>
    </row>
    <row r="50" spans="1:6">
      <c r="A50" s="11">
        <v>255062</v>
      </c>
      <c r="B50" s="12" t="s">
        <v>207</v>
      </c>
      <c r="C50" s="14">
        <v>207822821.84999999</v>
      </c>
      <c r="D50" s="14">
        <v>201765023.19</v>
      </c>
      <c r="E50" s="14">
        <v>203205124.15000001</v>
      </c>
      <c r="F50" s="14">
        <v>207822821.84999999</v>
      </c>
    </row>
    <row r="51" spans="1:6">
      <c r="A51" s="11">
        <v>255063</v>
      </c>
      <c r="B51" s="12" t="s">
        <v>208</v>
      </c>
      <c r="C51" s="14">
        <v>19777568.829999998</v>
      </c>
      <c r="D51" s="14">
        <v>19145149.23</v>
      </c>
      <c r="E51" s="14">
        <v>19343552.75</v>
      </c>
      <c r="F51" s="14">
        <v>19284168.989999998</v>
      </c>
    </row>
    <row r="52" spans="1:6">
      <c r="A52" s="11">
        <v>255064</v>
      </c>
      <c r="B52" s="12" t="s">
        <v>209</v>
      </c>
      <c r="C52" s="14">
        <v>65113446.850000001</v>
      </c>
      <c r="D52" s="14">
        <v>64957254.280000001</v>
      </c>
      <c r="E52" s="14">
        <v>64391895.719999999</v>
      </c>
      <c r="F52" s="14">
        <v>65113446.850000001</v>
      </c>
    </row>
    <row r="53" spans="1:6">
      <c r="A53" s="11">
        <v>255065</v>
      </c>
      <c r="B53" s="12" t="s">
        <v>210</v>
      </c>
      <c r="C53" s="14">
        <v>67069193.829999998</v>
      </c>
      <c r="D53" s="14">
        <v>66985899.390000001</v>
      </c>
      <c r="E53" s="14">
        <v>66163452.960000001</v>
      </c>
      <c r="F53" s="14">
        <v>67069193.829999998</v>
      </c>
    </row>
    <row r="54" spans="1:6">
      <c r="A54" s="11">
        <v>255066</v>
      </c>
      <c r="B54" s="12" t="s">
        <v>211</v>
      </c>
      <c r="C54" s="14">
        <v>63016027.649999999</v>
      </c>
      <c r="D54" s="14">
        <v>62889269.619999997</v>
      </c>
      <c r="E54" s="14">
        <v>62841559.960000001</v>
      </c>
      <c r="F54" s="14">
        <v>63016027.649999999</v>
      </c>
    </row>
    <row r="55" spans="1:6">
      <c r="A55" s="11">
        <v>255067</v>
      </c>
      <c r="B55" s="12" t="s">
        <v>212</v>
      </c>
      <c r="C55" s="14">
        <v>79009819.019999996</v>
      </c>
      <c r="D55" s="14">
        <v>76577877.450000003</v>
      </c>
      <c r="E55" s="14">
        <v>77292937.030000001</v>
      </c>
      <c r="F55" s="14">
        <v>79009819.019999996</v>
      </c>
    </row>
    <row r="56" spans="1:6">
      <c r="A56" s="11">
        <v>255068</v>
      </c>
      <c r="B56" s="12" t="s">
        <v>213</v>
      </c>
      <c r="C56" s="14">
        <v>36977966.140000001</v>
      </c>
      <c r="D56" s="14">
        <v>36904873.200000003</v>
      </c>
      <c r="E56" s="14">
        <v>35991897.299999997</v>
      </c>
      <c r="F56" s="14">
        <v>36977966.140000001</v>
      </c>
    </row>
    <row r="57" spans="1:6">
      <c r="A57" s="11">
        <v>255070</v>
      </c>
      <c r="B57" s="12" t="s">
        <v>214</v>
      </c>
      <c r="C57" s="14">
        <v>36470260.32</v>
      </c>
      <c r="D57" s="14">
        <v>36158539.68</v>
      </c>
      <c r="E57" s="14">
        <v>35982637.520000003</v>
      </c>
      <c r="F57" s="14">
        <v>36470260.32</v>
      </c>
    </row>
    <row r="58" spans="1:6">
      <c r="A58" s="11">
        <v>255072</v>
      </c>
      <c r="B58" s="12" t="s">
        <v>215</v>
      </c>
      <c r="C58" s="14">
        <v>70151511.530000001</v>
      </c>
      <c r="D58" s="14">
        <v>69411508.959999993</v>
      </c>
      <c r="E58" s="14">
        <v>69503059.150000006</v>
      </c>
      <c r="F58" s="14">
        <v>69609308.959999993</v>
      </c>
    </row>
    <row r="59" spans="1:6">
      <c r="A59" s="11">
        <v>255073</v>
      </c>
      <c r="B59" s="12" t="s">
        <v>216</v>
      </c>
      <c r="C59" s="14">
        <v>23177694.82</v>
      </c>
      <c r="D59" s="14">
        <v>22325147.98</v>
      </c>
      <c r="E59" s="14">
        <v>22543869.210000001</v>
      </c>
      <c r="F59" s="14">
        <v>23164094.82</v>
      </c>
    </row>
    <row r="60" spans="1:6">
      <c r="A60" s="11">
        <v>255074</v>
      </c>
      <c r="B60" s="12" t="s">
        <v>217</v>
      </c>
      <c r="C60" s="14">
        <v>32213311.77</v>
      </c>
      <c r="D60" s="14">
        <v>32049606.16</v>
      </c>
      <c r="E60" s="14">
        <v>31737149.129999999</v>
      </c>
      <c r="F60" s="14">
        <v>32213311.77</v>
      </c>
    </row>
    <row r="61" spans="1:6">
      <c r="A61" s="11">
        <v>255075</v>
      </c>
      <c r="B61" s="12" t="s">
        <v>218</v>
      </c>
      <c r="C61" s="14">
        <v>45417378.710000001</v>
      </c>
      <c r="D61" s="14">
        <v>45147632.850000001</v>
      </c>
      <c r="E61" s="14">
        <v>44823774.289999999</v>
      </c>
      <c r="F61" s="14">
        <v>45417378.710000001</v>
      </c>
    </row>
    <row r="62" spans="1:6">
      <c r="A62" s="11">
        <v>255076</v>
      </c>
      <c r="B62" s="12" t="s">
        <v>219</v>
      </c>
      <c r="C62" s="14">
        <v>60867960.579999998</v>
      </c>
      <c r="D62" s="14">
        <v>60845808.579999998</v>
      </c>
      <c r="E62" s="14">
        <v>60867940.579999998</v>
      </c>
      <c r="F62" s="14">
        <v>60845808.579999998</v>
      </c>
    </row>
    <row r="63" spans="1:6">
      <c r="A63" s="11">
        <v>255077</v>
      </c>
      <c r="B63" s="12" t="s">
        <v>220</v>
      </c>
      <c r="C63" s="14">
        <v>30917427.399999999</v>
      </c>
      <c r="D63" s="14">
        <v>30917427.399999999</v>
      </c>
      <c r="E63" s="14">
        <v>30687427.399999999</v>
      </c>
      <c r="F63" s="14">
        <v>30917427.399999999</v>
      </c>
    </row>
    <row r="64" spans="1:6">
      <c r="A64" s="11">
        <v>255078</v>
      </c>
      <c r="B64" s="12" t="s">
        <v>221</v>
      </c>
      <c r="C64" s="14">
        <v>61389233.759999998</v>
      </c>
      <c r="D64" s="14">
        <v>61389233.759999998</v>
      </c>
      <c r="E64" s="14">
        <v>61329227.259999998</v>
      </c>
      <c r="F64" s="14">
        <v>61389233.759999998</v>
      </c>
    </row>
    <row r="65" spans="1:6">
      <c r="A65" s="11">
        <v>255079</v>
      </c>
      <c r="B65" s="12" t="s">
        <v>222</v>
      </c>
      <c r="C65" s="14">
        <v>23492417.289999999</v>
      </c>
      <c r="D65" s="14">
        <v>23492417.289999999</v>
      </c>
      <c r="E65" s="14">
        <v>21992417.289999999</v>
      </c>
      <c r="F65" s="14">
        <v>23492417.289999999</v>
      </c>
    </row>
    <row r="66" spans="1:6">
      <c r="A66" s="11">
        <v>255080</v>
      </c>
      <c r="B66" s="12" t="s">
        <v>223</v>
      </c>
      <c r="C66" s="14">
        <v>31180128.280000001</v>
      </c>
      <c r="D66" s="14">
        <v>31180128.280000001</v>
      </c>
      <c r="E66" s="14">
        <v>31080128.280000001</v>
      </c>
      <c r="F66" s="14">
        <v>31180128.280000001</v>
      </c>
    </row>
    <row r="67" spans="1:6">
      <c r="A67" s="11">
        <v>255081</v>
      </c>
      <c r="B67" s="12" t="s">
        <v>224</v>
      </c>
      <c r="C67" s="14">
        <v>23048107.719999999</v>
      </c>
      <c r="D67" s="14">
        <v>23048107.719999999</v>
      </c>
      <c r="E67" s="14">
        <v>23028107.719999999</v>
      </c>
      <c r="F67" s="14">
        <v>23048107.719999999</v>
      </c>
    </row>
    <row r="68" spans="1:6">
      <c r="A68" s="11">
        <v>255082</v>
      </c>
      <c r="B68" s="12" t="s">
        <v>225</v>
      </c>
      <c r="C68" s="14">
        <v>22447644.920000002</v>
      </c>
      <c r="D68" s="14">
        <v>22447644.920000002</v>
      </c>
      <c r="E68" s="14">
        <v>22447644.920000002</v>
      </c>
      <c r="F68" s="14">
        <v>22447644.920000002</v>
      </c>
    </row>
    <row r="69" spans="1:6">
      <c r="A69" s="11">
        <v>255083</v>
      </c>
      <c r="B69" s="12" t="s">
        <v>226</v>
      </c>
      <c r="C69" s="14">
        <v>22992162.440000001</v>
      </c>
      <c r="D69" s="14">
        <v>22702349.190000001</v>
      </c>
      <c r="E69" s="14">
        <v>22992162.440000001</v>
      </c>
      <c r="F69" s="14">
        <v>22992162.440000001</v>
      </c>
    </row>
    <row r="70" spans="1:6">
      <c r="A70" s="11">
        <v>255085</v>
      </c>
      <c r="B70" s="12" t="s">
        <v>227</v>
      </c>
      <c r="C70" s="14">
        <v>283316</v>
      </c>
      <c r="D70" s="14">
        <v>283316</v>
      </c>
      <c r="E70" s="14">
        <v>283316</v>
      </c>
      <c r="F70" s="14">
        <v>283316</v>
      </c>
    </row>
    <row r="71" spans="1:6">
      <c r="A71" s="11">
        <v>255087</v>
      </c>
      <c r="B71" s="12" t="s">
        <v>228</v>
      </c>
      <c r="C71" s="14">
        <v>52272433.560000002</v>
      </c>
      <c r="D71" s="14">
        <v>51940909.060000002</v>
      </c>
      <c r="E71" s="14">
        <v>51460072.799999997</v>
      </c>
      <c r="F71" s="14">
        <v>52258633.560000002</v>
      </c>
    </row>
    <row r="72" spans="1:6">
      <c r="A72" s="11">
        <v>255088</v>
      </c>
      <c r="B72" s="12" t="s">
        <v>229</v>
      </c>
      <c r="C72" s="14">
        <v>57078234.310000002</v>
      </c>
      <c r="D72" s="14">
        <v>56537550.810000002</v>
      </c>
      <c r="E72" s="14">
        <v>56058837.509999998</v>
      </c>
      <c r="F72" s="14">
        <v>57078234.310000002</v>
      </c>
    </row>
    <row r="73" spans="1:6">
      <c r="A73" s="11">
        <v>255089</v>
      </c>
      <c r="B73" s="12" t="s">
        <v>230</v>
      </c>
      <c r="C73" s="14">
        <v>16426150.560000001</v>
      </c>
      <c r="D73" s="14">
        <v>16426150.560000001</v>
      </c>
      <c r="E73" s="14">
        <v>16423600.560000001</v>
      </c>
      <c r="F73" s="14">
        <v>16426150.560000001</v>
      </c>
    </row>
    <row r="74" spans="1:6">
      <c r="A74" s="11">
        <v>255090</v>
      </c>
      <c r="B74" s="12" t="s">
        <v>231</v>
      </c>
      <c r="C74" s="14">
        <v>20922083.43</v>
      </c>
      <c r="D74" s="14">
        <v>20620028.039999999</v>
      </c>
      <c r="E74" s="14">
        <v>20860854.420000002</v>
      </c>
      <c r="F74" s="14">
        <v>18825692.039999999</v>
      </c>
    </row>
    <row r="75" spans="1:6">
      <c r="A75" s="11">
        <v>255091</v>
      </c>
      <c r="B75" s="12" t="s">
        <v>232</v>
      </c>
      <c r="C75" s="14">
        <v>17157107.93</v>
      </c>
      <c r="D75" s="14">
        <v>16761510.93</v>
      </c>
      <c r="E75" s="14">
        <v>16942235.91</v>
      </c>
      <c r="F75" s="14">
        <v>16495307.93</v>
      </c>
    </row>
    <row r="76" spans="1:6">
      <c r="A76" s="11">
        <v>255092</v>
      </c>
      <c r="B76" s="12" t="s">
        <v>233</v>
      </c>
      <c r="C76" s="14">
        <v>7922876.0199999996</v>
      </c>
      <c r="D76" s="14">
        <v>7922876.0199999996</v>
      </c>
      <c r="E76" s="14">
        <v>7901772.8399999999</v>
      </c>
      <c r="F76" s="14">
        <v>7389596.0199999996</v>
      </c>
    </row>
    <row r="77" spans="1:6">
      <c r="A77" s="11">
        <v>255093</v>
      </c>
      <c r="B77" s="12" t="s">
        <v>234</v>
      </c>
      <c r="C77" s="14">
        <v>10881332.949999999</v>
      </c>
      <c r="D77" s="14">
        <v>11063665.91</v>
      </c>
      <c r="E77" s="14">
        <v>10881332.949999999</v>
      </c>
      <c r="F77" s="14">
        <v>9713366.4100000001</v>
      </c>
    </row>
    <row r="78" spans="1:6">
      <c r="A78" s="11">
        <v>255094</v>
      </c>
      <c r="B78" s="12" t="s">
        <v>235</v>
      </c>
      <c r="C78" s="14">
        <v>9770853.5500000007</v>
      </c>
      <c r="D78" s="14">
        <v>9369100.2300000004</v>
      </c>
      <c r="E78" s="14">
        <v>9758712.5500000007</v>
      </c>
      <c r="F78" s="14">
        <v>8895505.2300000004</v>
      </c>
    </row>
    <row r="79" spans="1:6">
      <c r="A79" s="11">
        <v>255095</v>
      </c>
      <c r="B79" s="12" t="s">
        <v>236</v>
      </c>
      <c r="C79" s="14">
        <v>8689488.7100000009</v>
      </c>
      <c r="D79" s="14">
        <v>8689488.7100000009</v>
      </c>
      <c r="E79" s="14">
        <v>8596792.1899999995</v>
      </c>
      <c r="F79" s="14">
        <v>8443650.7100000009</v>
      </c>
    </row>
    <row r="80" spans="1:6">
      <c r="A80" s="11">
        <v>255096</v>
      </c>
      <c r="B80" s="12" t="s">
        <v>237</v>
      </c>
      <c r="C80" s="14">
        <v>14072666.23</v>
      </c>
      <c r="D80" s="14">
        <v>13878089.01</v>
      </c>
      <c r="E80" s="14">
        <v>14060423.18</v>
      </c>
      <c r="F80" s="14">
        <v>12603636.51</v>
      </c>
    </row>
    <row r="81" spans="1:6">
      <c r="A81" s="11">
        <v>255097</v>
      </c>
      <c r="B81" s="12" t="s">
        <v>238</v>
      </c>
      <c r="C81" s="14">
        <v>98449476.739999995</v>
      </c>
      <c r="D81" s="14">
        <v>97089348.260000005</v>
      </c>
      <c r="E81" s="14">
        <v>96323685.260000005</v>
      </c>
      <c r="F81" s="14">
        <v>97016860.469999999</v>
      </c>
    </row>
    <row r="82" spans="1:6">
      <c r="A82" s="11">
        <v>255100</v>
      </c>
      <c r="B82" s="12" t="s">
        <v>239</v>
      </c>
      <c r="C82" s="14">
        <v>20655937.559999999</v>
      </c>
      <c r="D82" s="14">
        <v>20335339.149999999</v>
      </c>
      <c r="E82" s="14">
        <v>20655937.559999999</v>
      </c>
      <c r="F82" s="14">
        <v>20335339.149999999</v>
      </c>
    </row>
    <row r="83" spans="1:6">
      <c r="A83" s="11">
        <v>255101</v>
      </c>
      <c r="B83" s="12" t="s">
        <v>240</v>
      </c>
      <c r="C83" s="14">
        <v>66993070.700000003</v>
      </c>
      <c r="D83" s="14">
        <v>66993070.700000003</v>
      </c>
      <c r="E83" s="14">
        <v>66993070.700000003</v>
      </c>
      <c r="F83" s="14">
        <v>66993070.700000003</v>
      </c>
    </row>
    <row r="84" spans="1:6">
      <c r="A84" s="11">
        <v>255102</v>
      </c>
      <c r="B84" s="12" t="s">
        <v>241</v>
      </c>
      <c r="C84" s="14">
        <v>26978475.440000001</v>
      </c>
      <c r="D84" s="14">
        <v>26978475.440000001</v>
      </c>
      <c r="E84" s="14">
        <v>26978475.440000001</v>
      </c>
      <c r="F84" s="14">
        <v>26978475.440000001</v>
      </c>
    </row>
    <row r="85" spans="1:6">
      <c r="A85" s="11">
        <v>255103</v>
      </c>
      <c r="B85" s="12" t="s">
        <v>242</v>
      </c>
      <c r="C85" s="14">
        <v>19049859.440000001</v>
      </c>
      <c r="D85" s="14">
        <v>19049859.440000001</v>
      </c>
      <c r="E85" s="14">
        <v>19049859.440000001</v>
      </c>
      <c r="F85" s="14">
        <v>19049859.440000001</v>
      </c>
    </row>
    <row r="86" spans="1:6">
      <c r="A86" s="11">
        <v>255106</v>
      </c>
      <c r="B86" s="12" t="s">
        <v>243</v>
      </c>
      <c r="C86" s="14">
        <v>7650391.3600000003</v>
      </c>
      <c r="D86" s="14">
        <v>7650391.3600000003</v>
      </c>
      <c r="E86" s="14">
        <v>7650391.3600000003</v>
      </c>
      <c r="F86" s="14">
        <v>7650391.3600000003</v>
      </c>
    </row>
    <row r="87" spans="1:6">
      <c r="A87" s="11">
        <v>255108</v>
      </c>
      <c r="B87" s="12" t="s">
        <v>325</v>
      </c>
      <c r="C87" s="14">
        <v>1838643.05</v>
      </c>
      <c r="D87" s="14">
        <v>1838643.05</v>
      </c>
      <c r="E87" s="14">
        <v>1838643.05</v>
      </c>
      <c r="F87" s="14">
        <v>1838643.05</v>
      </c>
    </row>
    <row r="88" spans="1:6">
      <c r="A88" s="11">
        <v>255109</v>
      </c>
      <c r="B88" s="12" t="s">
        <v>245</v>
      </c>
      <c r="C88" s="14">
        <v>48684129.240000002</v>
      </c>
      <c r="D88" s="14">
        <v>48684129.240000002</v>
      </c>
      <c r="E88" s="14">
        <v>48177451.969999999</v>
      </c>
      <c r="F88" s="14">
        <v>46640477.240000002</v>
      </c>
    </row>
    <row r="89" spans="1:6">
      <c r="A89" s="11">
        <v>255110</v>
      </c>
      <c r="B89" s="12" t="s">
        <v>246</v>
      </c>
      <c r="C89" s="14">
        <v>14263472.68</v>
      </c>
      <c r="D89" s="14">
        <v>14263472.68</v>
      </c>
      <c r="E89" s="14">
        <v>14263472.68</v>
      </c>
      <c r="F89" s="14">
        <v>14263472.68</v>
      </c>
    </row>
    <row r="90" spans="1:6">
      <c r="A90" s="11">
        <v>255111</v>
      </c>
      <c r="B90" s="12" t="s">
        <v>247</v>
      </c>
      <c r="C90" s="14">
        <v>26553723.77</v>
      </c>
      <c r="D90" s="14">
        <v>26553723.77</v>
      </c>
      <c r="E90" s="14">
        <v>25653723.77</v>
      </c>
      <c r="F90" s="14">
        <v>26553723.77</v>
      </c>
    </row>
    <row r="91" spans="1:6">
      <c r="A91" s="11">
        <v>255112</v>
      </c>
      <c r="B91" s="12" t="s">
        <v>248</v>
      </c>
      <c r="C91" s="14">
        <v>120030400.23999999</v>
      </c>
      <c r="D91" s="14">
        <v>119494103.59</v>
      </c>
      <c r="E91" s="14">
        <v>119615651.88</v>
      </c>
      <c r="F91" s="14">
        <v>120030400.23999999</v>
      </c>
    </row>
    <row r="92" spans="1:6">
      <c r="A92" s="11">
        <v>255113</v>
      </c>
      <c r="B92" s="12" t="s">
        <v>249</v>
      </c>
      <c r="C92" s="14">
        <v>6123256.8600000003</v>
      </c>
      <c r="D92" s="14">
        <v>6123256.8600000003</v>
      </c>
      <c r="E92" s="14">
        <v>6074541.1399999997</v>
      </c>
      <c r="F92" s="14">
        <v>5755451.8600000003</v>
      </c>
    </row>
    <row r="93" spans="1:6">
      <c r="A93" s="11">
        <v>255114</v>
      </c>
      <c r="B93" s="12" t="s">
        <v>250</v>
      </c>
      <c r="C93" s="14">
        <v>129830791.88</v>
      </c>
      <c r="D93" s="14">
        <v>129092399.3</v>
      </c>
      <c r="E93" s="14">
        <v>128441139.77</v>
      </c>
      <c r="F93" s="14">
        <v>128833391.88</v>
      </c>
    </row>
    <row r="94" spans="1:6">
      <c r="A94" s="11">
        <v>255115</v>
      </c>
      <c r="B94" s="12" t="s">
        <v>251</v>
      </c>
      <c r="C94" s="14">
        <v>181418354.44999999</v>
      </c>
      <c r="D94" s="14">
        <v>179724896.65000001</v>
      </c>
      <c r="E94" s="14">
        <v>180361322.55000001</v>
      </c>
      <c r="F94" s="14">
        <v>179789761.44999999</v>
      </c>
    </row>
    <row r="95" spans="1:6">
      <c r="A95" s="11">
        <v>255116</v>
      </c>
      <c r="B95" s="12" t="s">
        <v>252</v>
      </c>
      <c r="C95" s="14">
        <v>54999354.899999999</v>
      </c>
      <c r="D95" s="14">
        <v>54246149.899999999</v>
      </c>
      <c r="E95" s="14">
        <v>54763389.719999999</v>
      </c>
      <c r="F95" s="14">
        <v>54742654.899999999</v>
      </c>
    </row>
    <row r="96" spans="1:6">
      <c r="A96" s="11">
        <v>255117</v>
      </c>
      <c r="B96" s="12" t="s">
        <v>253</v>
      </c>
      <c r="C96" s="14">
        <v>53124870.969999999</v>
      </c>
      <c r="D96" s="14">
        <v>52361346.119999997</v>
      </c>
      <c r="E96" s="14">
        <v>53041140.969999999</v>
      </c>
      <c r="F96" s="14">
        <v>53124870.969999999</v>
      </c>
    </row>
    <row r="97" spans="1:6">
      <c r="A97" s="11">
        <v>255119</v>
      </c>
      <c r="B97" s="12" t="s">
        <v>254</v>
      </c>
      <c r="C97" s="14">
        <v>121358622.34999999</v>
      </c>
      <c r="D97" s="14">
        <v>121061908.95999999</v>
      </c>
      <c r="E97" s="14">
        <v>120980517.87</v>
      </c>
      <c r="F97" s="14">
        <v>120402481.04000001</v>
      </c>
    </row>
    <row r="98" spans="1:6">
      <c r="A98" s="11">
        <v>255122</v>
      </c>
      <c r="B98" s="12" t="s">
        <v>255</v>
      </c>
      <c r="C98" s="14">
        <v>46884253.079999998</v>
      </c>
      <c r="D98" s="14">
        <v>46747428.200000003</v>
      </c>
      <c r="E98" s="14">
        <v>46698410.369999997</v>
      </c>
      <c r="F98" s="14">
        <v>46884253.079999998</v>
      </c>
    </row>
    <row r="99" spans="1:6">
      <c r="A99" s="11">
        <v>255124</v>
      </c>
      <c r="B99" s="12" t="s">
        <v>256</v>
      </c>
      <c r="C99" s="14">
        <v>25211707.23</v>
      </c>
      <c r="D99" s="14">
        <v>25070747.23</v>
      </c>
      <c r="E99" s="14">
        <v>24972476.23</v>
      </c>
      <c r="F99" s="14">
        <v>25211707.23</v>
      </c>
    </row>
    <row r="100" spans="1:6">
      <c r="A100" s="11">
        <v>255126</v>
      </c>
      <c r="B100" s="12" t="s">
        <v>257</v>
      </c>
      <c r="C100" s="14">
        <v>115866556.81999999</v>
      </c>
      <c r="D100" s="14">
        <v>114782881.55</v>
      </c>
      <c r="E100" s="14">
        <v>113953584.61</v>
      </c>
      <c r="F100" s="14">
        <v>114770041.81999999</v>
      </c>
    </row>
    <row r="101" spans="1:6">
      <c r="A101" s="11">
        <v>255127</v>
      </c>
      <c r="B101" s="12" t="s">
        <v>258</v>
      </c>
      <c r="C101" s="14">
        <v>66743668.990000002</v>
      </c>
      <c r="D101" s="14">
        <v>66410523.700000003</v>
      </c>
      <c r="E101" s="14">
        <v>66326776.189999998</v>
      </c>
      <c r="F101" s="14">
        <v>66539268.990000002</v>
      </c>
    </row>
    <row r="102" spans="1:6">
      <c r="A102" s="11">
        <v>255129</v>
      </c>
      <c r="B102" s="12" t="s">
        <v>259</v>
      </c>
      <c r="C102" s="14">
        <v>276960123.80000001</v>
      </c>
      <c r="D102" s="14">
        <v>272798451.95999998</v>
      </c>
      <c r="E102" s="14">
        <v>272167027.04000002</v>
      </c>
      <c r="F102" s="14">
        <v>269783625.5</v>
      </c>
    </row>
    <row r="103" spans="1:6">
      <c r="A103" s="11">
        <v>255131</v>
      </c>
      <c r="B103" s="12" t="s">
        <v>260</v>
      </c>
      <c r="C103" s="14">
        <v>81648723.230000004</v>
      </c>
      <c r="D103" s="14">
        <v>80922095.659999996</v>
      </c>
      <c r="E103" s="14">
        <v>80899483.090000004</v>
      </c>
      <c r="F103" s="14">
        <v>81648723.230000004</v>
      </c>
    </row>
    <row r="104" spans="1:6">
      <c r="A104" s="11">
        <v>255132</v>
      </c>
      <c r="B104" s="12" t="s">
        <v>261</v>
      </c>
      <c r="C104" s="14">
        <v>50650999.789999999</v>
      </c>
      <c r="D104" s="14">
        <v>49646625.710000001</v>
      </c>
      <c r="E104" s="14">
        <v>49167416.530000001</v>
      </c>
      <c r="F104" s="14">
        <v>50649798.289999999</v>
      </c>
    </row>
    <row r="105" spans="1:6">
      <c r="A105" s="11">
        <v>255133</v>
      </c>
      <c r="B105" s="12" t="s">
        <v>262</v>
      </c>
      <c r="C105" s="14">
        <v>105379181.66</v>
      </c>
      <c r="D105" s="14">
        <v>104486387.59999999</v>
      </c>
      <c r="E105" s="14">
        <v>104744780.26000001</v>
      </c>
      <c r="F105" s="14">
        <v>105379181.66</v>
      </c>
    </row>
    <row r="106" spans="1:6">
      <c r="A106" s="11">
        <v>255134</v>
      </c>
      <c r="B106" s="12" t="s">
        <v>263</v>
      </c>
      <c r="C106" s="14">
        <v>38807983.770000003</v>
      </c>
      <c r="D106" s="14">
        <v>38494462.770000003</v>
      </c>
      <c r="E106" s="14">
        <v>38010337.799999997</v>
      </c>
      <c r="F106" s="14">
        <v>38807983.770000003</v>
      </c>
    </row>
    <row r="107" spans="1:6">
      <c r="A107" s="11">
        <v>255135</v>
      </c>
      <c r="B107" s="12" t="s">
        <v>264</v>
      </c>
      <c r="C107" s="14">
        <v>104606760.79000001</v>
      </c>
      <c r="D107" s="14">
        <v>104606760.79000001</v>
      </c>
      <c r="E107" s="14">
        <v>103514350.90000001</v>
      </c>
      <c r="F107" s="14">
        <v>104606760.79000001</v>
      </c>
    </row>
    <row r="108" spans="1:6">
      <c r="A108" s="11">
        <v>255137</v>
      </c>
      <c r="B108" s="12" t="s">
        <v>265</v>
      </c>
      <c r="C108" s="14">
        <v>24116439.280000001</v>
      </c>
      <c r="D108" s="14">
        <v>24116139.280000001</v>
      </c>
      <c r="E108" s="14">
        <v>23838527.32</v>
      </c>
      <c r="F108" s="14">
        <v>24116439.280000001</v>
      </c>
    </row>
    <row r="109" spans="1:6">
      <c r="A109" s="11">
        <v>255138</v>
      </c>
      <c r="B109" s="12" t="s">
        <v>266</v>
      </c>
      <c r="C109" s="14">
        <v>31746153.739999998</v>
      </c>
      <c r="D109" s="14">
        <v>31367131.370000001</v>
      </c>
      <c r="E109" s="14">
        <v>31370172.739999998</v>
      </c>
      <c r="F109" s="14">
        <v>31655931.370000001</v>
      </c>
    </row>
    <row r="110" spans="1:6">
      <c r="A110" s="11">
        <v>255139</v>
      </c>
      <c r="B110" s="12" t="s">
        <v>267</v>
      </c>
      <c r="C110" s="14">
        <v>21530473.82</v>
      </c>
      <c r="D110" s="14">
        <v>21396237.48</v>
      </c>
      <c r="E110" s="14">
        <v>21349078.030000001</v>
      </c>
      <c r="F110" s="14">
        <v>21530473.82</v>
      </c>
    </row>
    <row r="111" spans="1:6">
      <c r="A111" s="11">
        <v>255140</v>
      </c>
      <c r="B111" s="12" t="s">
        <v>268</v>
      </c>
      <c r="C111" s="14">
        <v>28881166.670000002</v>
      </c>
      <c r="D111" s="14">
        <v>28747600.300000001</v>
      </c>
      <c r="E111" s="14">
        <v>28782750.82</v>
      </c>
      <c r="F111" s="14">
        <v>28881166.670000002</v>
      </c>
    </row>
    <row r="112" spans="1:6">
      <c r="A112" s="11">
        <v>255141</v>
      </c>
      <c r="B112" s="12" t="s">
        <v>269</v>
      </c>
      <c r="C112" s="14">
        <v>105086202.09999999</v>
      </c>
      <c r="D112" s="14">
        <v>104522399.95999999</v>
      </c>
      <c r="E112" s="14">
        <v>104101664.7</v>
      </c>
      <c r="F112" s="14">
        <v>105083179.09999999</v>
      </c>
    </row>
    <row r="113" spans="1:6">
      <c r="A113" s="11">
        <v>255144</v>
      </c>
      <c r="B113" s="12" t="s">
        <v>270</v>
      </c>
      <c r="C113" s="14">
        <v>21494841.629999999</v>
      </c>
      <c r="D113" s="14">
        <v>21424438.050000001</v>
      </c>
      <c r="E113" s="14">
        <v>21021241.989999998</v>
      </c>
      <c r="F113" s="14">
        <v>21494841.629999999</v>
      </c>
    </row>
    <row r="114" spans="1:6">
      <c r="A114" s="11">
        <v>255145</v>
      </c>
      <c r="B114" s="12" t="s">
        <v>271</v>
      </c>
      <c r="C114" s="14">
        <v>34342405.939999998</v>
      </c>
      <c r="D114" s="14">
        <v>34018301.43</v>
      </c>
      <c r="E114" s="14">
        <v>33638293.710000001</v>
      </c>
      <c r="F114" s="14">
        <v>34342405.939999998</v>
      </c>
    </row>
    <row r="115" spans="1:6">
      <c r="A115" s="11">
        <v>255147</v>
      </c>
      <c r="B115" s="12" t="s">
        <v>272</v>
      </c>
      <c r="C115" s="14">
        <v>63600023.100000001</v>
      </c>
      <c r="D115" s="14">
        <v>63129423.100000001</v>
      </c>
      <c r="E115" s="14">
        <v>63011626.57</v>
      </c>
      <c r="F115" s="14">
        <v>63600023.100000001</v>
      </c>
    </row>
    <row r="116" spans="1:6">
      <c r="A116" s="11">
        <v>255148</v>
      </c>
      <c r="B116" s="12" t="s">
        <v>273</v>
      </c>
      <c r="C116" s="14">
        <v>29480103.129999999</v>
      </c>
      <c r="D116" s="14">
        <v>29269447.25</v>
      </c>
      <c r="E116" s="14">
        <v>29165267.859999999</v>
      </c>
      <c r="F116" s="14">
        <v>29480103.129999999</v>
      </c>
    </row>
    <row r="117" spans="1:6">
      <c r="A117" s="11">
        <v>255149</v>
      </c>
      <c r="B117" s="12" t="s">
        <v>274</v>
      </c>
      <c r="C117" s="14">
        <v>42396929.789999999</v>
      </c>
      <c r="D117" s="14">
        <v>42156168.729999997</v>
      </c>
      <c r="E117" s="14">
        <v>41874186.060000002</v>
      </c>
      <c r="F117" s="14">
        <v>42396929.789999999</v>
      </c>
    </row>
    <row r="118" spans="1:6">
      <c r="A118" s="11">
        <v>255150</v>
      </c>
      <c r="B118" s="12" t="s">
        <v>275</v>
      </c>
      <c r="C118" s="14">
        <v>24052731.960000001</v>
      </c>
      <c r="D118" s="14">
        <v>23964283.460000001</v>
      </c>
      <c r="E118" s="14">
        <v>23787102.27</v>
      </c>
      <c r="F118" s="14">
        <v>24052731.960000001</v>
      </c>
    </row>
    <row r="119" spans="1:6">
      <c r="A119" s="11">
        <v>255151</v>
      </c>
      <c r="B119" s="12" t="s">
        <v>276</v>
      </c>
      <c r="C119" s="14">
        <v>58245722.490000002</v>
      </c>
      <c r="D119" s="14">
        <v>58142631.899999999</v>
      </c>
      <c r="E119" s="14">
        <v>57439184.270000003</v>
      </c>
      <c r="F119" s="14">
        <v>58245722.490000002</v>
      </c>
    </row>
    <row r="120" spans="1:6">
      <c r="A120" s="11">
        <v>255152</v>
      </c>
      <c r="B120" s="12" t="s">
        <v>277</v>
      </c>
      <c r="C120" s="14">
        <v>46180737.189999998</v>
      </c>
      <c r="D120" s="14">
        <v>45136771.649999999</v>
      </c>
      <c r="E120" s="14">
        <v>45507579.82</v>
      </c>
      <c r="F120" s="14">
        <v>46166161.079999998</v>
      </c>
    </row>
    <row r="121" spans="1:6">
      <c r="A121" s="11">
        <v>255153</v>
      </c>
      <c r="B121" s="12" t="s">
        <v>278</v>
      </c>
      <c r="C121" s="14">
        <v>21117064.02</v>
      </c>
      <c r="D121" s="14">
        <v>20990189.59</v>
      </c>
      <c r="E121" s="14">
        <v>20943793.710000001</v>
      </c>
      <c r="F121" s="14">
        <v>21117064.02</v>
      </c>
    </row>
    <row r="122" spans="1:6">
      <c r="A122" s="11">
        <v>255154</v>
      </c>
      <c r="B122" s="12" t="s">
        <v>279</v>
      </c>
      <c r="C122" s="14">
        <v>29021964.690000001</v>
      </c>
      <c r="D122" s="14">
        <v>28195750.780000001</v>
      </c>
      <c r="E122" s="14">
        <v>28272052.379999999</v>
      </c>
      <c r="F122" s="14">
        <v>29021964.690000001</v>
      </c>
    </row>
    <row r="123" spans="1:6">
      <c r="A123" s="11">
        <v>255155</v>
      </c>
      <c r="B123" s="12" t="s">
        <v>280</v>
      </c>
      <c r="C123" s="14">
        <v>34126858.039999999</v>
      </c>
      <c r="D123" s="14">
        <v>34125358.039999999</v>
      </c>
      <c r="E123" s="14">
        <v>34071964.729999997</v>
      </c>
      <c r="F123" s="14">
        <v>34126858.039999999</v>
      </c>
    </row>
    <row r="124" spans="1:6">
      <c r="A124" s="11">
        <v>255156</v>
      </c>
      <c r="B124" s="12" t="s">
        <v>281</v>
      </c>
      <c r="C124" s="14">
        <v>24139505.510000002</v>
      </c>
      <c r="D124" s="14">
        <v>23631108.620000001</v>
      </c>
      <c r="E124" s="14">
        <v>23589363.949999999</v>
      </c>
      <c r="F124" s="14">
        <v>24139505.510000002</v>
      </c>
    </row>
    <row r="125" spans="1:6">
      <c r="A125" s="11">
        <v>255158</v>
      </c>
      <c r="B125" s="12" t="s">
        <v>282</v>
      </c>
      <c r="C125" s="14">
        <v>26309824.149999999</v>
      </c>
      <c r="D125" s="14">
        <v>26309824.149999999</v>
      </c>
      <c r="E125" s="14">
        <v>26229824.149999999</v>
      </c>
      <c r="F125" s="14">
        <v>26309824.149999999</v>
      </c>
    </row>
    <row r="126" spans="1:6">
      <c r="A126" s="11">
        <v>255159</v>
      </c>
      <c r="B126" s="12" t="s">
        <v>283</v>
      </c>
      <c r="C126" s="14">
        <v>32001219.84</v>
      </c>
      <c r="D126" s="14">
        <v>32001219.84</v>
      </c>
      <c r="E126" s="14">
        <v>31831219.84</v>
      </c>
      <c r="F126" s="14">
        <v>32001219.84</v>
      </c>
    </row>
    <row r="127" spans="1:6">
      <c r="A127" s="11">
        <v>255160</v>
      </c>
      <c r="B127" s="12" t="s">
        <v>284</v>
      </c>
      <c r="C127" s="14">
        <v>25577298.390000001</v>
      </c>
      <c r="D127" s="14">
        <v>25577298.390000001</v>
      </c>
      <c r="E127" s="14">
        <v>25477298.390000001</v>
      </c>
      <c r="F127" s="14">
        <v>25577298.390000001</v>
      </c>
    </row>
    <row r="128" spans="1:6">
      <c r="A128" s="11">
        <v>255161</v>
      </c>
      <c r="B128" s="12" t="s">
        <v>285</v>
      </c>
      <c r="C128" s="14">
        <v>25082143.82</v>
      </c>
      <c r="D128" s="14">
        <v>25082143.82</v>
      </c>
      <c r="E128" s="14">
        <v>24182143.82</v>
      </c>
      <c r="F128" s="14">
        <v>25082143.82</v>
      </c>
    </row>
    <row r="129" spans="1:6">
      <c r="A129" s="11">
        <v>255162</v>
      </c>
      <c r="B129" s="12" t="s">
        <v>286</v>
      </c>
      <c r="C129" s="14">
        <v>23962990.620000001</v>
      </c>
      <c r="D129" s="14">
        <v>23962990.620000001</v>
      </c>
      <c r="E129" s="14">
        <v>23518443.620000001</v>
      </c>
      <c r="F129" s="14">
        <v>23962990.620000001</v>
      </c>
    </row>
    <row r="130" spans="1:6">
      <c r="A130" s="11">
        <v>255163</v>
      </c>
      <c r="B130" s="12" t="s">
        <v>287</v>
      </c>
      <c r="C130" s="14">
        <v>22615640.969999999</v>
      </c>
      <c r="D130" s="14">
        <v>22391821.969999999</v>
      </c>
      <c r="E130" s="14">
        <v>22495640.969999999</v>
      </c>
      <c r="F130" s="14">
        <v>22611821.969999999</v>
      </c>
    </row>
    <row r="131" spans="1:6">
      <c r="A131" s="11">
        <v>255164</v>
      </c>
      <c r="B131" s="12" t="s">
        <v>288</v>
      </c>
      <c r="C131" s="14">
        <v>22419271.66</v>
      </c>
      <c r="D131" s="14">
        <v>22419271.66</v>
      </c>
      <c r="E131" s="14">
        <v>22359271.66</v>
      </c>
      <c r="F131" s="14">
        <v>22419271.66</v>
      </c>
    </row>
    <row r="132" spans="1:6">
      <c r="A132" s="11">
        <v>255165</v>
      </c>
      <c r="B132" s="12" t="s">
        <v>289</v>
      </c>
      <c r="C132" s="14">
        <v>33420898.25</v>
      </c>
      <c r="D132" s="14">
        <v>33420898.25</v>
      </c>
      <c r="E132" s="14">
        <v>32587755.25</v>
      </c>
      <c r="F132" s="14">
        <v>33420898.25</v>
      </c>
    </row>
    <row r="133" spans="1:6">
      <c r="A133" s="11">
        <v>255166</v>
      </c>
      <c r="B133" s="12" t="s">
        <v>290</v>
      </c>
      <c r="C133" s="14">
        <v>14603959.33</v>
      </c>
      <c r="D133" s="14">
        <v>14603959.33</v>
      </c>
      <c r="E133" s="14">
        <v>14603959.33</v>
      </c>
      <c r="F133" s="14">
        <v>14603959.33</v>
      </c>
    </row>
    <row r="134" spans="1:6">
      <c r="A134" s="11">
        <v>255167</v>
      </c>
      <c r="B134" s="12" t="s">
        <v>291</v>
      </c>
      <c r="C134" s="14">
        <v>34408238.780000001</v>
      </c>
      <c r="D134" s="14">
        <v>34408238.780000001</v>
      </c>
      <c r="E134" s="14">
        <v>33538238.780000001</v>
      </c>
      <c r="F134" s="14">
        <v>34408238.780000001</v>
      </c>
    </row>
    <row r="135" spans="1:6">
      <c r="A135" s="11">
        <v>255168</v>
      </c>
      <c r="B135" s="12" t="s">
        <v>292</v>
      </c>
      <c r="C135" s="14">
        <v>12847074.66</v>
      </c>
      <c r="D135" s="14">
        <v>12847074.66</v>
      </c>
      <c r="E135" s="14">
        <v>12767074.66</v>
      </c>
      <c r="F135" s="14">
        <v>12847074.66</v>
      </c>
    </row>
    <row r="136" spans="1:6">
      <c r="A136" s="11">
        <v>255169</v>
      </c>
      <c r="B136" s="12" t="s">
        <v>293</v>
      </c>
      <c r="C136" s="14">
        <v>13135957.48</v>
      </c>
      <c r="D136" s="14">
        <v>13135957.48</v>
      </c>
      <c r="E136" s="14">
        <v>13135957.48</v>
      </c>
      <c r="F136" s="14">
        <v>13135957.48</v>
      </c>
    </row>
    <row r="137" spans="1:6">
      <c r="A137" s="11">
        <v>255170</v>
      </c>
      <c r="B137" s="12" t="s">
        <v>294</v>
      </c>
      <c r="C137" s="14">
        <v>12244430.01</v>
      </c>
      <c r="D137" s="14">
        <v>12244430.01</v>
      </c>
      <c r="E137" s="14">
        <v>12244430.01</v>
      </c>
      <c r="F137" s="14">
        <v>12244430.01</v>
      </c>
    </row>
    <row r="138" spans="1:6">
      <c r="A138" s="11">
        <v>255171</v>
      </c>
      <c r="B138" s="12" t="s">
        <v>295</v>
      </c>
      <c r="C138" s="14">
        <v>31935033.710000001</v>
      </c>
      <c r="D138" s="14">
        <v>31935033.710000001</v>
      </c>
      <c r="E138" s="14">
        <v>31542486.59</v>
      </c>
      <c r="F138" s="14">
        <v>29644775.48</v>
      </c>
    </row>
    <row r="139" spans="1:6">
      <c r="A139" s="11">
        <v>255172</v>
      </c>
      <c r="B139" s="12" t="s">
        <v>326</v>
      </c>
      <c r="C139" s="14">
        <v>9818329.5800000001</v>
      </c>
      <c r="D139" s="14">
        <v>9818329.5800000001</v>
      </c>
      <c r="E139" s="14">
        <v>9818329.5800000001</v>
      </c>
      <c r="F139" s="14">
        <v>9248629.5800000001</v>
      </c>
    </row>
    <row r="140" spans="1:6">
      <c r="A140" s="11">
        <v>255173</v>
      </c>
      <c r="B140" s="12" t="s">
        <v>297</v>
      </c>
      <c r="C140" s="14">
        <v>45041496.890000001</v>
      </c>
      <c r="D140" s="14">
        <v>44863748.890000001</v>
      </c>
      <c r="E140" s="14">
        <v>44921496.890000001</v>
      </c>
      <c r="F140" s="14">
        <v>44863748.890000001</v>
      </c>
    </row>
    <row r="141" spans="1:6">
      <c r="A141" s="11">
        <v>255175</v>
      </c>
      <c r="B141" s="12" t="s">
        <v>298</v>
      </c>
      <c r="C141" s="14">
        <v>23360185.280000001</v>
      </c>
      <c r="D141" s="14">
        <v>22771817.32</v>
      </c>
      <c r="E141" s="14">
        <v>23188418.739999998</v>
      </c>
      <c r="F141" s="14">
        <v>21234553.34</v>
      </c>
    </row>
    <row r="142" spans="1:6">
      <c r="A142" s="11">
        <v>255176</v>
      </c>
      <c r="B142" s="12" t="s">
        <v>299</v>
      </c>
      <c r="C142" s="14">
        <v>19624934.02</v>
      </c>
      <c r="D142" s="14">
        <v>19562498.670000002</v>
      </c>
      <c r="E142" s="14">
        <v>19572327.109999999</v>
      </c>
      <c r="F142" s="14">
        <v>19171723.670000002</v>
      </c>
    </row>
    <row r="143" spans="1:6">
      <c r="A143" s="11">
        <v>255177</v>
      </c>
      <c r="B143" s="12" t="s">
        <v>300</v>
      </c>
      <c r="C143" s="14">
        <v>13279533.99</v>
      </c>
      <c r="D143" s="14">
        <v>13279533.99</v>
      </c>
      <c r="E143" s="14">
        <v>13207626.960000001</v>
      </c>
      <c r="F143" s="14">
        <v>12662603.99</v>
      </c>
    </row>
    <row r="144" spans="1:6">
      <c r="A144" s="11">
        <v>255178</v>
      </c>
      <c r="B144" s="12" t="s">
        <v>301</v>
      </c>
      <c r="C144" s="14">
        <v>7743369.8499999996</v>
      </c>
      <c r="D144" s="14">
        <v>7672572.0499999998</v>
      </c>
      <c r="E144" s="14">
        <v>7743369.8499999996</v>
      </c>
      <c r="F144" s="14">
        <v>7314312.0499999998</v>
      </c>
    </row>
    <row r="145" spans="1:6">
      <c r="A145" s="11">
        <v>255181</v>
      </c>
      <c r="B145" s="12" t="s">
        <v>302</v>
      </c>
      <c r="C145" s="14">
        <v>524206266.81</v>
      </c>
      <c r="D145" s="14">
        <v>524206266.81</v>
      </c>
      <c r="E145" s="14">
        <v>524206266.81</v>
      </c>
      <c r="F145" s="14">
        <v>524206266.81</v>
      </c>
    </row>
    <row r="146" spans="1:6">
      <c r="A146" s="11">
        <v>255184</v>
      </c>
      <c r="B146" s="12" t="s">
        <v>303</v>
      </c>
      <c r="C146" s="14">
        <v>68042422.359999999</v>
      </c>
      <c r="D146" s="14">
        <v>68042422.359999999</v>
      </c>
      <c r="E146" s="14">
        <v>67946412.700000003</v>
      </c>
      <c r="F146" s="14">
        <v>68042422.359999999</v>
      </c>
    </row>
    <row r="147" spans="1:6">
      <c r="A147" s="11">
        <v>255185</v>
      </c>
      <c r="B147" s="12" t="s">
        <v>304</v>
      </c>
      <c r="C147" s="14">
        <v>46148281.259999998</v>
      </c>
      <c r="D147" s="14">
        <v>45714779.119999997</v>
      </c>
      <c r="E147" s="14">
        <v>45868919.549999997</v>
      </c>
      <c r="F147" s="14">
        <v>46008281.259999998</v>
      </c>
    </row>
    <row r="148" spans="1:6">
      <c r="A148" s="11">
        <v>255186</v>
      </c>
      <c r="B148" s="12" t="s">
        <v>305</v>
      </c>
      <c r="C148" s="14">
        <v>46306282.57</v>
      </c>
      <c r="D148" s="14">
        <v>45992010.159999996</v>
      </c>
      <c r="E148" s="14">
        <v>46167327.619999997</v>
      </c>
      <c r="F148" s="14">
        <v>46071302.57</v>
      </c>
    </row>
    <row r="149" spans="1:6">
      <c r="A149" s="11">
        <v>255187</v>
      </c>
      <c r="B149" s="12" t="s">
        <v>327</v>
      </c>
      <c r="C149" s="14">
        <v>1327107.32</v>
      </c>
      <c r="D149" s="14">
        <v>1327107.32</v>
      </c>
      <c r="E149" s="14">
        <v>1327107.32</v>
      </c>
      <c r="F149" s="14">
        <v>1303971.1000000001</v>
      </c>
    </row>
    <row r="150" spans="1:6">
      <c r="A150" s="11">
        <v>255188</v>
      </c>
      <c r="B150" s="12" t="s">
        <v>306</v>
      </c>
      <c r="C150" s="14">
        <v>40709929.380000003</v>
      </c>
      <c r="D150" s="14">
        <v>40709929.380000003</v>
      </c>
      <c r="E150" s="14">
        <v>40709929.380000003</v>
      </c>
      <c r="F150" s="14">
        <v>40709929.380000003</v>
      </c>
    </row>
    <row r="151" spans="1:6">
      <c r="A151" s="11">
        <v>255189</v>
      </c>
      <c r="B151" s="12" t="s">
        <v>328</v>
      </c>
      <c r="C151" s="14">
        <v>621146.81000000006</v>
      </c>
      <c r="D151" s="14">
        <v>621146.81000000006</v>
      </c>
      <c r="E151" s="14">
        <v>621146.81000000006</v>
      </c>
      <c r="F151" s="14">
        <v>621146.81000000006</v>
      </c>
    </row>
    <row r="152" spans="1:6">
      <c r="A152" s="11">
        <v>255190</v>
      </c>
      <c r="B152" s="12" t="s">
        <v>307</v>
      </c>
      <c r="C152" s="14">
        <v>17407567.719999999</v>
      </c>
      <c r="D152" s="14">
        <v>17407567.719999999</v>
      </c>
      <c r="E152" s="14">
        <v>17407567.719999999</v>
      </c>
      <c r="F152" s="14">
        <v>17407567.719999999</v>
      </c>
    </row>
    <row r="153" spans="1:6">
      <c r="A153" s="11">
        <v>255191</v>
      </c>
      <c r="B153" s="12" t="s">
        <v>308</v>
      </c>
      <c r="C153" s="14">
        <v>12246658.98</v>
      </c>
      <c r="D153" s="14">
        <v>12246658.98</v>
      </c>
      <c r="E153" s="14">
        <v>12246658.98</v>
      </c>
      <c r="F153" s="14">
        <v>12246658.98</v>
      </c>
    </row>
    <row r="154" spans="1:6">
      <c r="A154" s="11">
        <v>255192</v>
      </c>
      <c r="B154" s="12" t="s">
        <v>309</v>
      </c>
      <c r="C154" s="14">
        <v>23887474.030000001</v>
      </c>
      <c r="D154" s="14">
        <v>23853336.710000001</v>
      </c>
      <c r="E154" s="14">
        <v>23669861.93</v>
      </c>
      <c r="F154" s="14">
        <v>23887474.030000001</v>
      </c>
    </row>
    <row r="155" spans="1:6">
      <c r="A155" s="11">
        <v>255193</v>
      </c>
      <c r="B155" s="12" t="s">
        <v>310</v>
      </c>
      <c r="C155" s="14">
        <v>21733709.440000001</v>
      </c>
      <c r="D155" s="14">
        <v>21593709.440000001</v>
      </c>
      <c r="E155" s="14">
        <v>21683709.440000001</v>
      </c>
      <c r="F155" s="14">
        <v>21733709.440000001</v>
      </c>
    </row>
    <row r="156" spans="1:6">
      <c r="A156" s="11">
        <v>255194</v>
      </c>
      <c r="B156" s="12" t="s">
        <v>311</v>
      </c>
      <c r="C156" s="14">
        <v>9407792.8300000001</v>
      </c>
      <c r="D156" s="14">
        <v>8616989.8300000001</v>
      </c>
      <c r="E156" s="14">
        <v>9346792.8300000001</v>
      </c>
      <c r="F156" s="14">
        <v>9407792.8300000001</v>
      </c>
    </row>
    <row r="157" spans="1:6">
      <c r="A157" s="11">
        <v>255195</v>
      </c>
      <c r="B157" s="12" t="s">
        <v>312</v>
      </c>
      <c r="C157" s="14">
        <v>11165901.560000001</v>
      </c>
      <c r="D157" s="14">
        <v>10204461.560000001</v>
      </c>
      <c r="E157" s="14">
        <v>10955901.560000001</v>
      </c>
      <c r="F157" s="14">
        <v>11165901.560000001</v>
      </c>
    </row>
    <row r="158" spans="1:6">
      <c r="A158" s="11">
        <v>255196</v>
      </c>
      <c r="B158" s="12" t="s">
        <v>313</v>
      </c>
      <c r="C158" s="14">
        <v>5051716.17</v>
      </c>
      <c r="D158" s="14">
        <v>5051716.17</v>
      </c>
      <c r="E158" s="14">
        <v>3851716.17</v>
      </c>
      <c r="F158" s="14">
        <v>5051716.17</v>
      </c>
    </row>
    <row r="159" spans="1:6">
      <c r="A159" s="11">
        <v>255197</v>
      </c>
      <c r="B159" s="12" t="s">
        <v>314</v>
      </c>
      <c r="C159" s="14">
        <v>8799815.1799999997</v>
      </c>
      <c r="D159" s="14">
        <v>8670963.1799999997</v>
      </c>
      <c r="E159" s="14">
        <v>6999815.1799999997</v>
      </c>
      <c r="F159" s="14">
        <v>8799815.1799999997</v>
      </c>
    </row>
    <row r="160" spans="1:6">
      <c r="A160" s="11">
        <v>255198</v>
      </c>
      <c r="B160" s="12" t="s">
        <v>315</v>
      </c>
      <c r="C160" s="14">
        <v>1621379.26</v>
      </c>
      <c r="D160" s="14">
        <v>1621379.26</v>
      </c>
      <c r="E160" s="14">
        <v>1621379.26</v>
      </c>
      <c r="F160" s="14">
        <v>1621379.26</v>
      </c>
    </row>
    <row r="161" spans="1:6">
      <c r="A161" s="11">
        <v>255200</v>
      </c>
      <c r="B161" s="12" t="s">
        <v>316</v>
      </c>
      <c r="C161" s="14">
        <v>0</v>
      </c>
      <c r="D161" s="14">
        <v>0</v>
      </c>
      <c r="E161" s="14">
        <v>0</v>
      </c>
      <c r="F161" s="14">
        <v>0</v>
      </c>
    </row>
    <row r="162" spans="1:6">
      <c r="A162" s="11">
        <v>255201</v>
      </c>
      <c r="B162" s="12" t="s">
        <v>317</v>
      </c>
      <c r="C162" s="14">
        <v>3374870.52</v>
      </c>
      <c r="D162" s="14">
        <v>3374870.52</v>
      </c>
      <c r="E162" s="14">
        <v>3374870.52</v>
      </c>
      <c r="F162" s="14">
        <v>3374870.52</v>
      </c>
    </row>
    <row r="163" spans="1:6">
      <c r="A163" s="11">
        <v>255203</v>
      </c>
      <c r="B163" s="12" t="s">
        <v>318</v>
      </c>
      <c r="C163" s="14">
        <v>2033660.56</v>
      </c>
      <c r="D163" s="14">
        <v>2033660.56</v>
      </c>
      <c r="E163" s="14">
        <v>2025427.56</v>
      </c>
      <c r="F163" s="14">
        <v>2033660.56</v>
      </c>
    </row>
    <row r="164" spans="1:6">
      <c r="A164" s="11">
        <v>255</v>
      </c>
      <c r="B164" s="12" t="s">
        <v>319</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25" defaultRowHeight="12"/>
  <cols>
    <col min="1" max="1" width="7.375" style="17" customWidth="1"/>
    <col min="2" max="2" width="19.125" style="18" customWidth="1"/>
    <col min="3" max="3" width="9.125" style="18" customWidth="1"/>
    <col min="4" max="4" width="8.875" style="18" customWidth="1"/>
    <col min="5" max="5" width="11.5" style="19" customWidth="1"/>
    <col min="6" max="6" width="9.875" style="19" customWidth="1"/>
    <col min="7" max="7" width="8.5" style="19" customWidth="1"/>
    <col min="8" max="10" width="8.625" style="19"/>
    <col min="11" max="11" width="7.75" style="19" customWidth="1"/>
    <col min="12" max="12" width="8.125" style="19" customWidth="1"/>
    <col min="13" max="19" width="8.625" style="19"/>
    <col min="20" max="22" width="8.75" style="19" customWidth="1"/>
    <col min="23" max="16384" width="8.625" style="19"/>
  </cols>
  <sheetData>
    <row r="1" spans="1:42" s="15" customFormat="1" ht="60">
      <c r="A1" s="15" t="s">
        <v>0</v>
      </c>
      <c r="B1" s="15" t="s">
        <v>124</v>
      </c>
      <c r="C1" s="15" t="s">
        <v>329</v>
      </c>
      <c r="D1" s="15" t="s">
        <v>330</v>
      </c>
      <c r="E1" s="15" t="s">
        <v>331</v>
      </c>
      <c r="F1" s="15" t="s">
        <v>332</v>
      </c>
      <c r="G1" s="15" t="s">
        <v>333</v>
      </c>
      <c r="H1" s="15" t="s">
        <v>334</v>
      </c>
      <c r="I1" s="15" t="s">
        <v>335</v>
      </c>
      <c r="J1" s="15" t="s">
        <v>336</v>
      </c>
      <c r="K1" s="15" t="s">
        <v>337</v>
      </c>
      <c r="L1" s="15" t="s">
        <v>338</v>
      </c>
      <c r="M1" s="15" t="s">
        <v>339</v>
      </c>
      <c r="N1" s="15" t="s">
        <v>340</v>
      </c>
      <c r="O1" s="15" t="s">
        <v>341</v>
      </c>
      <c r="P1" s="15" t="s">
        <v>342</v>
      </c>
      <c r="Q1" s="15" t="s">
        <v>343</v>
      </c>
      <c r="R1" s="15" t="s">
        <v>344</v>
      </c>
      <c r="S1" s="15" t="s">
        <v>345</v>
      </c>
      <c r="T1" s="15" t="s">
        <v>346</v>
      </c>
      <c r="U1" s="15" t="s">
        <v>347</v>
      </c>
      <c r="V1" s="15" t="s">
        <v>348</v>
      </c>
      <c r="W1" s="15" t="s">
        <v>349</v>
      </c>
      <c r="X1" s="15" t="s">
        <v>350</v>
      </c>
      <c r="Y1" s="15" t="s">
        <v>351</v>
      </c>
      <c r="Z1" s="15" t="s">
        <v>352</v>
      </c>
      <c r="AA1" s="15" t="s">
        <v>353</v>
      </c>
      <c r="AB1" s="15" t="s">
        <v>354</v>
      </c>
      <c r="AC1" s="15" t="s">
        <v>355</v>
      </c>
      <c r="AD1" s="15" t="s">
        <v>356</v>
      </c>
      <c r="AE1" s="15" t="s">
        <v>357</v>
      </c>
      <c r="AF1" s="15" t="s">
        <v>358</v>
      </c>
      <c r="AG1" s="15" t="s">
        <v>359</v>
      </c>
      <c r="AH1" s="15" t="s">
        <v>360</v>
      </c>
      <c r="AI1" s="15" t="s">
        <v>361</v>
      </c>
      <c r="AJ1" s="15" t="s">
        <v>362</v>
      </c>
      <c r="AK1" s="15" t="s">
        <v>363</v>
      </c>
      <c r="AL1" s="15" t="s">
        <v>364</v>
      </c>
      <c r="AM1" s="15" t="s">
        <v>365</v>
      </c>
      <c r="AN1" s="15" t="s">
        <v>366</v>
      </c>
      <c r="AO1" s="15" t="s">
        <v>367</v>
      </c>
      <c r="AP1" s="15" t="s">
        <v>368</v>
      </c>
    </row>
    <row r="2" spans="1:42">
      <c r="A2" s="17">
        <v>255001</v>
      </c>
      <c r="B2" s="18" t="s">
        <v>159</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160</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161</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162</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163</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164</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165</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166</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167</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168</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169</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170</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171</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172</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173</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174</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175</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176</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177</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178</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179</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180</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181</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182</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183</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184</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185</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186</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187</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188</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189</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190</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191</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192</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193</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194</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195</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196</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197</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198</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199</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200</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201</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202</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203</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204</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205</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206</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207</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208</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209</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210</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211</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212</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213</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214</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215</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216</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217</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218</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219</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220</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221</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222</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223</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224</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225</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226</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227</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228</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229</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230</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231</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232</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233</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234</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235</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236</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237</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238</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239</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240</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241</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242</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243</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244</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245</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246</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247</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248</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249</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250</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251</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252</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253</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254</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255</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256</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257</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258</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259</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260</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261</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262</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263</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264</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265</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266</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267</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268</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269</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270</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271</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272</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273</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274</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275</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276</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277</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278</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279</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280</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281</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282</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283</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284</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285</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286</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287</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288</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289</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290</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291</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292</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293</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294</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295</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296</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297</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298</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299</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300</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301</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302</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303</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304</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305</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306</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307</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308</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309</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310</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311</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312</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313</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314</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315</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316</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317</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318</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369</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370</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pageSetup paperSize="1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2021-08-27T08:13:00Z</cp:lastPrinted>
  <dcterms:created xsi:type="dcterms:W3CDTF">2021-08-26T09:47:00Z</dcterms:created>
  <dcterms:modified xsi:type="dcterms:W3CDTF">2021-09-02T03:24:26Z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2052-11.1.0.8597</vt:lpwstr>
  </property>
</Properties>
</file>