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3040" windowHeight="9444"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<sst xmlns="http://schemas.openxmlformats.org/spreadsheetml/2006/main" count="4825" uniqueCount="444">
  <si>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</si>
  <si>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</si>
  <si>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</si>
  <si>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</si>
  <si>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</si>
  <si>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</si>
  <si>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</si>
  <si>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</si>
  <si>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</si>
  <si>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</si>
  <si>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</si>
  <si>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</si>
  <si>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</si>
  <si>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</si>
  <si>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</si>
  <si>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</si>
  <si>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</si>
  <si>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</si>
  <si>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</si>
  <si>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</si>
  <si>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</si>
  <si>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</si>
  <si>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学校行政班子共5人，下设四室：校长室，副校长室，教导处，德育处、总务处。
校长室负责学校党政全面工作。
副校长室负责全校德育，体卫，信访等工作。                                                       教导处负责全校教学，教研等工作。
德育处负责全校德育，学籍等工作。
总务处负责后勤、财务、安全保卫等工作。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</si>
  <si>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</si>
  <si>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</si>
  <si>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</si>
  <si>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</si>
  <si>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</si>
  <si>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</si>
  <si>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</si>
  <si>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</si>
  <si>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</si>
  <si>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</si>
  <si>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</si>
  <si>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</si>
  <si>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</si>
  <si>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</si>
  <si>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</si>
  <si>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</si>
  <si>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</si>
  <si>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</si>
  <si>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</si>
  <si>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</si>
  <si>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</si>
  <si>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</si>
  <si>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</si>
  <si>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</si>
  <si>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</si>
  <si>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</si>
  <si>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</si>
  <si>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</si>
  <si>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主要原因是学校学生和教师人数增加。</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</si>
  <si>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</si>
  <si>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</si>
  <si>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</si>
  <si>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</si>
  <si>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</si>
  <si>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</si>
  <si>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</si>
  <si>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</si>
  <si>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</si>
  <si>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</si>
  <si>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</si>
  <si>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</si>
  <si>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</si>
  <si>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</si>
  <si>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</si>
  <si>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</si>
  <si>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</si>
  <si>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职业教育（款）2021年度决算</t>
  </si>
  <si>
    <t>成人教育（款）2021年度决算</t>
  </si>
  <si>
    <t>特殊教育（款）2021年度决算</t>
  </si>
  <si>
    <t>进修及培训（款）2021年度决算</t>
  </si>
  <si>
    <t>我校2021年没有组织外出培训等活动。</t>
  </si>
  <si>
    <t>教育费附加安排的支出（款）2021年度决算</t>
  </si>
  <si>
    <t>我校2021年教育费附加安排款15965.00元全部支出。</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</si>
  <si>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</si>
  <si>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</si>
  <si>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</si>
  <si>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</si>
  <si>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</si>
  <si>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</si>
  <si>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</si>
  <si>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我校2021年养老保险预算金额偏多。</t>
  </si>
  <si>
    <t>抚恤（款）2021年度决算</t>
  </si>
  <si>
    <t>4.卫生健康支出（类）2021年度决算</t>
  </si>
  <si>
    <t>行政事业单位医疗（款）2021年度决算</t>
  </si>
  <si>
    <t>主要原因是学校教师人数增加。</t>
  </si>
  <si>
    <t>5.城乡社区支出（类）2021年度决算</t>
  </si>
  <si>
    <t>城乡社区公共设施（款）2021年度决算</t>
  </si>
  <si>
    <t>6.住房保障支出（类）2021年度决算</t>
  </si>
  <si>
    <t>住房改革支出（款）2021年度决算</t>
  </si>
  <si>
    <t>我校2021年住房改革支出预算金额偏多。</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</si>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</sst>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4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color theme="1"/>
      <name val="FangSong"/>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9" fillId="0" borderId="0" applyFont="0" applyFill="0" applyBorder="0" applyAlignment="0" applyProtection="0">
      <alignment vertical="center"/>
    </xf>
    <xf numFmtId="0" fontId="20" fillId="7" borderId="0" applyNumberFormat="0" applyBorder="0" applyAlignment="0" applyProtection="0">
      <alignment vertical="center"/>
    </xf>
    <xf numFmtId="0" fontId="21" fillId="8" borderId="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9" borderId="0" applyNumberFormat="0" applyBorder="0" applyAlignment="0" applyProtection="0">
      <alignment vertical="center"/>
    </xf>
    <xf numFmtId="0" fontId="22" fillId="10" borderId="0" applyNumberFormat="0" applyBorder="0" applyAlignment="0" applyProtection="0">
      <alignment vertical="center"/>
    </xf>
    <xf numFmtId="43" fontId="19" fillId="0" borderId="0" applyFont="0" applyFill="0" applyBorder="0" applyAlignment="0" applyProtection="0">
      <alignment vertical="center"/>
    </xf>
    <xf numFmtId="0" fontId="23" fillId="11"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2" borderId="6" applyNumberFormat="0" applyFont="0" applyAlignment="0" applyProtection="0">
      <alignment vertical="center"/>
    </xf>
    <xf numFmtId="0" fontId="23" fillId="13"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3" fillId="14" borderId="0" applyNumberFormat="0" applyBorder="0" applyAlignment="0" applyProtection="0">
      <alignment vertical="center"/>
    </xf>
    <xf numFmtId="0" fontId="26" fillId="0" borderId="8" applyNumberFormat="0" applyFill="0" applyAlignment="0" applyProtection="0">
      <alignment vertical="center"/>
    </xf>
    <xf numFmtId="0" fontId="23" fillId="15" borderId="0" applyNumberFormat="0" applyBorder="0" applyAlignment="0" applyProtection="0">
      <alignment vertical="center"/>
    </xf>
    <xf numFmtId="0" fontId="32" fillId="16" borderId="9" applyNumberFormat="0" applyAlignment="0" applyProtection="0">
      <alignment vertical="center"/>
    </xf>
    <xf numFmtId="0" fontId="33" fillId="16" borderId="5" applyNumberFormat="0" applyAlignment="0" applyProtection="0">
      <alignment vertical="center"/>
    </xf>
    <xf numFmtId="0" fontId="34" fillId="17" borderId="10" applyNumberFormat="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39" fillId="0" borderId="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7" fillId="0" borderId="0"/>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0" fillId="36" borderId="0" applyNumberFormat="0" applyBorder="0" applyAlignment="0" applyProtection="0">
      <alignment vertical="center"/>
    </xf>
    <xf numFmtId="0" fontId="23" fillId="37"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4" fillId="2" borderId="1" xfId="45" applyFont="1" applyFill="1" applyBorder="1" applyAlignment="1">
      <alignment horizontal="center" vertical="center" wrapText="1" shrinkToFit="1"/>
    </xf>
    <xf numFmtId="0" fontId="4" fillId="2" borderId="2" xfId="45" applyFont="1" applyFill="1" applyBorder="1" applyAlignment="1">
      <alignment horizontal="center" vertical="center" wrapText="1" shrinkToFit="1"/>
    </xf>
    <xf numFmtId="49" fontId="4" fillId="3" borderId="2" xfId="52" applyNumberFormat="1" applyFont="1" applyFill="1" applyBorder="1" applyAlignment="1">
      <alignment horizontal="center" vertical="center" wrapText="1" shrinkToFit="1"/>
    </xf>
    <xf numFmtId="0" fontId="4" fillId="3" borderId="2" xfId="52" applyFont="1" applyFill="1" applyBorder="1" applyAlignment="1">
      <alignment horizontal="center" vertical="center" wrapText="1" shrinkToFit="1"/>
    </xf>
    <xf numFmtId="0" fontId="4" fillId="0" borderId="3" xfId="45" applyFont="1" applyBorder="1" applyAlignment="1">
      <alignment horizontal="left" vertical="center" shrinkToFit="1"/>
    </xf>
    <xf numFmtId="0" fontId="4" fillId="0" borderId="4" xfId="45" applyFont="1" applyBorder="1" applyAlignment="1">
      <alignment horizontal="left" vertical="center" shrinkToFit="1"/>
    </xf>
    <xf numFmtId="0" fontId="4" fillId="0" borderId="4" xfId="45" applyFont="1" applyBorder="1" applyAlignment="1">
      <alignment horizontal="center" vertical="center" shrinkToFit="1"/>
    </xf>
    <xf numFmtId="4" fontId="4" fillId="0" borderId="4" xfId="45" applyNumberFormat="1" applyFont="1" applyBorder="1" applyAlignment="1">
      <alignment horizontal="right" vertical="center" shrinkToFit="1"/>
    </xf>
    <xf numFmtId="0" fontId="5" fillId="0" borderId="0" xfId="52" applyFont="1" applyAlignment="1">
      <alignment horizontal="center" vertical="center" wrapText="1"/>
    </xf>
    <xf numFmtId="0" fontId="6" fillId="0" borderId="0" xfId="52" applyFont="1" applyAlignment="1">
      <alignment shrinkToFit="1"/>
    </xf>
    <xf numFmtId="0" fontId="5" fillId="0" borderId="0" xfId="52" applyFont="1" applyAlignment="1">
      <alignment horizontal="center" vertical="center"/>
    </xf>
    <xf numFmtId="0" fontId="5" fillId="0" borderId="0" xfId="52" applyFont="1" applyAlignment="1">
      <alignment vertical="center"/>
    </xf>
    <xf numFmtId="0" fontId="5" fillId="0" borderId="0" xfId="52" applyFont="1"/>
    <xf numFmtId="0" fontId="5" fillId="4" borderId="0" xfId="52" applyFont="1" applyFill="1" applyAlignment="1">
      <alignment horizontal="center" vertical="center" wrapText="1"/>
    </xf>
    <xf numFmtId="177" fontId="5" fillId="0" borderId="0" xfId="52" applyNumberFormat="1" applyFont="1" applyAlignment="1">
      <alignment vertical="center" shrinkToFit="1"/>
    </xf>
    <xf numFmtId="177" fontId="5" fillId="0" borderId="0" xfId="52" applyNumberFormat="1" applyFont="1" applyAlignment="1">
      <alignment shrinkToFit="1"/>
    </xf>
    <xf numFmtId="0" fontId="5" fillId="5" borderId="0" xfId="52" applyFont="1" applyFill="1" applyAlignment="1">
      <alignment horizontal="center" vertical="center" wrapText="1"/>
    </xf>
    <xf numFmtId="0" fontId="5" fillId="5" borderId="0" xfId="52" applyFont="1" applyFill="1" applyAlignment="1">
      <alignment horizontal="center" vertical="center"/>
    </xf>
    <xf numFmtId="0" fontId="5" fillId="5" borderId="0" xfId="52" applyFont="1" applyFill="1" applyAlignment="1">
      <alignment vertical="center"/>
    </xf>
    <xf numFmtId="0" fontId="6" fillId="0" borderId="0" xfId="52" applyFont="1" applyAlignment="1">
      <alignment horizontal="center" vertical="center"/>
    </xf>
    <xf numFmtId="0" fontId="6" fillId="0" borderId="0" xfId="52" applyFont="1" applyAlignment="1">
      <alignment vertical="center"/>
    </xf>
    <xf numFmtId="177" fontId="6" fillId="0" borderId="0" xfId="53" applyNumberFormat="1" applyFont="1" applyAlignment="1">
      <alignment vertical="center" shrinkToFit="1"/>
    </xf>
    <xf numFmtId="0" fontId="0" fillId="4" borderId="0" xfId="0" applyFill="1" applyAlignment="1"/>
    <xf numFmtId="0" fontId="4" fillId="6" borderId="2" xfId="45" applyFont="1" applyFill="1" applyBorder="1" applyAlignment="1">
      <alignment horizontal="center" vertical="center" wrapText="1" shrinkToFit="1"/>
    </xf>
    <xf numFmtId="4" fontId="4" fillId="4" borderId="4" xfId="45" applyNumberFormat="1" applyFont="1" applyFill="1" applyBorder="1" applyAlignment="1">
      <alignment horizontal="right" vertical="center" shrinkToFit="1"/>
    </xf>
    <xf numFmtId="0" fontId="6" fillId="0" borderId="0" xfId="54" applyFont="1" applyAlignment="1">
      <alignment vertical="center" shrinkToFit="1"/>
    </xf>
    <xf numFmtId="0" fontId="7" fillId="0" borderId="0" xfId="45" applyAlignment="1">
      <alignment horizontal="center"/>
    </xf>
    <xf numFmtId="0" fontId="7" fillId="0" borderId="0" xfId="45"/>
    <xf numFmtId="0" fontId="0" fillId="0" borderId="0" xfId="54"/>
    <xf numFmtId="0" fontId="4" fillId="0" borderId="3" xfId="45" applyFont="1" applyBorder="1" applyAlignment="1">
      <alignment horizontal="center" vertical="center" shrinkToFit="1"/>
    </xf>
    <xf numFmtId="3" fontId="4" fillId="0" borderId="4" xfId="45" applyNumberFormat="1" applyFont="1" applyBorder="1" applyAlignment="1">
      <alignment horizontal="right" vertical="center" shrinkToFit="1"/>
    </xf>
    <xf numFmtId="0" fontId="4" fillId="2" borderId="2" xfId="54" applyFont="1" applyFill="1" applyBorder="1" applyAlignment="1">
      <alignment horizontal="center" vertical="center" wrapText="1" shrinkToFit="1"/>
    </xf>
    <xf numFmtId="4" fontId="4" fillId="0" borderId="4" xfId="54" applyNumberFormat="1" applyFont="1" applyBorder="1" applyAlignment="1">
      <alignment horizontal="right" vertical="center" shrinkToFit="1"/>
    </xf>
    <xf numFmtId="0" fontId="6" fillId="0" borderId="0" xfId="54" applyFont="1" applyAlignment="1">
      <alignment horizontal="center" vertical="center"/>
    </xf>
    <xf numFmtId="0" fontId="6" fillId="0" borderId="0" xfId="54" applyFont="1" applyAlignment="1">
      <alignment vertical="center"/>
    </xf>
    <xf numFmtId="177" fontId="6" fillId="0" borderId="0" xfId="55" applyNumberFormat="1" applyFont="1" applyAlignment="1">
      <alignment vertical="center" shrinkToFit="1"/>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lignment vertical="center"/>
    </xf>
    <xf numFmtId="0" fontId="10" fillId="0" borderId="0" xfId="0" applyFont="1">
      <alignment vertical="center"/>
    </xf>
    <xf numFmtId="0" fontId="9" fillId="0" borderId="0" xfId="0" applyFont="1" applyFill="1">
      <alignment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left" vertical="center" wrapText="1"/>
    </xf>
    <xf numFmtId="0" fontId="9" fillId="0" borderId="0" xfId="0" applyFont="1" applyAlignment="1">
      <alignment horizontal="right" vertical="center"/>
    </xf>
    <xf numFmtId="0" fontId="9" fillId="0" borderId="0" xfId="0" applyFont="1" applyAlignment="1">
      <alignment vertical="center" shrinkToFit="1"/>
    </xf>
    <xf numFmtId="176" fontId="9" fillId="0" borderId="0" xfId="0" applyNumberFormat="1" applyFont="1" applyAlignment="1">
      <alignment horizontal="left" vertical="center"/>
    </xf>
    <xf numFmtId="0" fontId="9" fillId="0" borderId="0" xfId="0" applyFont="1" applyFill="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top" wrapText="1"/>
    </xf>
    <xf numFmtId="176" fontId="9" fillId="0" borderId="0" xfId="0" applyNumberFormat="1" applyFont="1" applyAlignment="1">
      <alignment horizontal="left" vertical="center" shrinkToFit="1"/>
    </xf>
    <xf numFmtId="0" fontId="9" fillId="0" borderId="0" xfId="0" applyFont="1" applyFill="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6" fontId="9" fillId="0" borderId="0" xfId="0" applyNumberFormat="1" applyFont="1" applyAlignment="1">
      <alignment vertical="center"/>
    </xf>
    <xf numFmtId="0" fontId="11" fillId="0" borderId="0" xfId="0" applyFont="1" applyFill="1" applyAlignment="1">
      <alignment horizontal="left" vertical="top" wrapText="1"/>
    </xf>
    <xf numFmtId="0" fontId="9" fillId="0" borderId="0" xfId="0" applyFont="1" applyAlignment="1">
      <alignment vertical="center"/>
    </xf>
    <xf numFmtId="0" fontId="9" fillId="0" borderId="0" xfId="0" applyFont="1" applyFill="1" applyAlignment="1">
      <alignment vertical="center"/>
    </xf>
    <xf numFmtId="176" fontId="9" fillId="0" borderId="0" xfId="0" applyNumberFormat="1" applyFont="1" applyFill="1" applyAlignment="1">
      <alignment horizontal="left" vertical="center" shrinkToFit="1"/>
    </xf>
    <xf numFmtId="0" fontId="0" fillId="0" borderId="0" xfId="0" applyFill="1">
      <alignment vertical="center"/>
    </xf>
    <xf numFmtId="0" fontId="12" fillId="0" borderId="0" xfId="0" applyFont="1" applyFill="1" applyAlignment="1">
      <alignment horizontal="left" vertical="top" wrapText="1"/>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6" fontId="9" fillId="0" borderId="0" xfId="0" applyNumberFormat="1" applyFont="1" applyAlignment="1">
      <alignment vertical="center" shrinkToFit="1"/>
    </xf>
    <xf numFmtId="0" fontId="13"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pplyAlignment="1">
      <alignment horizontal="center" vertical="center"/>
    </xf>
    <xf numFmtId="0" fontId="17" fillId="5" borderId="0" xfId="0" applyFont="1" applyFill="1" applyAlignment="1" applyProtection="1">
      <alignment horizontal="center" vertical="center"/>
      <protection locked="0"/>
    </xf>
    <xf numFmtId="0" fontId="0" fillId="0" borderId="0" xfId="0" applyProtection="1">
      <alignment vertical="center"/>
      <protection locked="0"/>
    </xf>
    <xf numFmtId="0" fontId="18" fillId="0" borderId="0" xfId="0" applyFont="1" applyAlignment="1" applyProtection="1">
      <alignment horizontal="center" vertical="center"/>
    </xf>
    <xf numFmtId="0" fontId="18"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tabSelected="1" zoomScale="80" zoomScaleNormal="80" workbookViewId="0">
      <selection activeCell="B2" sqref="B2"/>
    </sheetView>
  </sheetViews>
  <sheetFormatPr defaultColWidth="9" defaultRowHeight="14.4"/>
  <cols>
    <col min="1" max="1" width="16.5555555555556" customWidth="1"/>
    <col min="2" max="2" width="12.7777777777778" customWidth="1"/>
  </cols>
  <sheetData>
    <row r="1" ht="37.8" customHeight="1" spans="1:2">
      <c r="A1" s="79" t="s">
        <v>0</v>
      </c>
      <c r="B1" s="80">
        <v>255039</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北京市第十三中学附属小学</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111111111111" style="19" customWidth="1"/>
    <col min="3" max="3" width="9.11111111111111" style="19" customWidth="1"/>
    <col min="4" max="4" width="8.88888888888889" style="19" customWidth="1"/>
    <col min="5" max="5" width="11.4444444444444" style="20" customWidth="1"/>
    <col min="6" max="6" width="9.88888888888889" style="20" customWidth="1"/>
    <col min="7" max="7" width="8.55555555555556" style="20" customWidth="1"/>
    <col min="8" max="10" width="8.66666666666667" style="20"/>
    <col min="11" max="11" width="7.77777777777778" style="20" customWidth="1"/>
    <col min="12" max="12" width="8.11111111111111" style="20" customWidth="1"/>
    <col min="13" max="18" width="8.66666666666667" style="20"/>
    <col min="19" max="19" width="10.7777777777778" style="20" customWidth="1"/>
    <col min="20" max="20" width="10.6666666666667" style="20" customWidth="1"/>
    <col min="21" max="21" width="8.66666666666667" style="20"/>
    <col min="22" max="24" width="8.77777777777778" style="20" customWidth="1"/>
    <col min="25" max="16384" width="8.66666666666667" style="20"/>
  </cols>
  <sheetData>
    <row r="1" s="16" customFormat="1" ht="61.8" customHeight="1" spans="1:40">
      <c r="A1" s="16" t="s">
        <v>0</v>
      </c>
      <c r="B1" s="16" t="s">
        <v>144</v>
      </c>
      <c r="C1" s="21" t="s">
        <v>357</v>
      </c>
      <c r="D1" s="21" t="s">
        <v>358</v>
      </c>
      <c r="E1" s="16" t="s">
        <v>359</v>
      </c>
      <c r="F1" s="16" t="s">
        <v>360</v>
      </c>
      <c r="G1" s="16" t="s">
        <v>361</v>
      </c>
      <c r="H1" s="16" t="s">
        <v>362</v>
      </c>
      <c r="I1" s="16" t="s">
        <v>363</v>
      </c>
      <c r="J1" s="16" t="s">
        <v>364</v>
      </c>
      <c r="K1" s="16" t="s">
        <v>365</v>
      </c>
      <c r="L1" s="16" t="s">
        <v>366</v>
      </c>
      <c r="M1" s="16" t="s">
        <v>367</v>
      </c>
      <c r="N1" s="16" t="s">
        <v>368</v>
      </c>
      <c r="O1" s="16" t="s">
        <v>369</v>
      </c>
      <c r="P1" s="16" t="s">
        <v>370</v>
      </c>
      <c r="Q1" s="21" t="s">
        <v>371</v>
      </c>
      <c r="R1" s="21" t="s">
        <v>372</v>
      </c>
      <c r="S1" s="24" t="s">
        <v>373</v>
      </c>
      <c r="T1" s="24" t="s">
        <v>374</v>
      </c>
      <c r="U1" s="16" t="s">
        <v>375</v>
      </c>
      <c r="V1" s="16" t="s">
        <v>376</v>
      </c>
      <c r="W1" s="21" t="s">
        <v>377</v>
      </c>
      <c r="X1" s="21" t="s">
        <v>378</v>
      </c>
      <c r="Y1" s="16" t="s">
        <v>379</v>
      </c>
      <c r="Z1" s="16" t="s">
        <v>380</v>
      </c>
      <c r="AA1" s="16" t="s">
        <v>381</v>
      </c>
      <c r="AB1" s="16" t="s">
        <v>382</v>
      </c>
      <c r="AC1" s="21" t="s">
        <v>383</v>
      </c>
      <c r="AD1" s="21" t="s">
        <v>384</v>
      </c>
      <c r="AE1" s="16" t="s">
        <v>385</v>
      </c>
      <c r="AF1" s="16" t="s">
        <v>386</v>
      </c>
      <c r="AG1" s="21" t="s">
        <v>387</v>
      </c>
      <c r="AH1" s="21" t="s">
        <v>388</v>
      </c>
      <c r="AI1" s="16" t="s">
        <v>389</v>
      </c>
      <c r="AJ1" s="16" t="s">
        <v>390</v>
      </c>
      <c r="AK1" s="21" t="s">
        <v>391</v>
      </c>
      <c r="AL1" s="21" t="s">
        <v>392</v>
      </c>
      <c r="AM1" s="16" t="s">
        <v>393</v>
      </c>
      <c r="AN1" s="16" t="s">
        <v>394</v>
      </c>
    </row>
    <row r="2" spans="1:40">
      <c r="A2" s="18">
        <v>255001</v>
      </c>
      <c r="B2" s="19" t="s">
        <v>181</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182</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183</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184</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185</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186</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187</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188</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189</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190</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191</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192</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193</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194</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195</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196</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197</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198</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347</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200</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201</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202</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203</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204</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205</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206</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207</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208</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209</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210</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211</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212</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213</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214</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215</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216</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217</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218</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219</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220</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221</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222</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223</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224</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225</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226</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227</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228</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229</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230</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231</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232</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233</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234</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235</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236</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237</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238</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239</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240</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241</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242</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243</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244</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245</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246</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247</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248</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249</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250</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251</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252</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253</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254</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255</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256</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257</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258</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259</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260</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261</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262</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263</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264</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265</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348</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267</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268</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269</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270</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271</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272</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273</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274</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275</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276</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277</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278</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279</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280</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281</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282</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283</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284</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285</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286</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287</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288</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289</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290</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291</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292</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293</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294</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295</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296</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297</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298</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299</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300</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349</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302</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303</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304</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305</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306</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307</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308</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309</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310</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311</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312</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313</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314</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315</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316</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317</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350</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319</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320</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321</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322</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323</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324</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325</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326</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327</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328</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329</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330</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331</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332</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333</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334</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335</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336</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337</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338</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339</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340</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341</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342</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395</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344</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4.4" outlineLevelCol="7"/>
  <cols>
    <col min="1" max="1" width="8.88888888888889" style="4"/>
    <col min="2" max="2" width="23.6666666666667" style="4" customWidth="1"/>
    <col min="3" max="4" width="7.22222222222222" style="5" customWidth="1"/>
    <col min="5" max="5" width="8.55555555555556" style="6" customWidth="1"/>
    <col min="6" max="6" width="19.6666666666667" style="4" customWidth="1"/>
    <col min="7" max="8" width="13.6666666666667" style="4" customWidth="1"/>
    <col min="9" max="16384" width="8.88888888888889" style="7"/>
  </cols>
  <sheetData>
    <row r="1" ht="24" spans="1:8">
      <c r="A1" s="8" t="s">
        <v>0</v>
      </c>
      <c r="B1" s="9" t="s">
        <v>144</v>
      </c>
      <c r="C1" s="10" t="s">
        <v>396</v>
      </c>
      <c r="D1" s="10" t="s">
        <v>397</v>
      </c>
      <c r="E1" s="11" t="s">
        <v>398</v>
      </c>
      <c r="F1" s="9" t="s">
        <v>399</v>
      </c>
      <c r="G1" s="9" t="s">
        <v>400</v>
      </c>
      <c r="H1" s="9" t="s">
        <v>401</v>
      </c>
    </row>
    <row r="2" spans="1:8">
      <c r="A2" s="12">
        <v>255001</v>
      </c>
      <c r="B2" s="13" t="s">
        <v>181</v>
      </c>
      <c r="C2" s="14" t="str">
        <f>LEFT(D2,3)</f>
        <v>205</v>
      </c>
      <c r="D2" s="14" t="str">
        <f>LEFT(E2,5)</f>
        <v>20502</v>
      </c>
      <c r="E2" s="14">
        <f>IF(ISNA(VLOOKUP(F2,'2021功能科目'!A:B,2,FALSE)),"",VLOOKUP(F2,'2021功能科目'!A:B,2,FALSE))</f>
        <v>2050201</v>
      </c>
      <c r="F2" s="13" t="s">
        <v>402</v>
      </c>
      <c r="G2" s="15">
        <v>84369469.8</v>
      </c>
      <c r="H2" s="15">
        <v>88422700</v>
      </c>
    </row>
    <row r="3" spans="1:8">
      <c r="A3" s="12">
        <v>255001</v>
      </c>
      <c r="B3" s="13" t="s">
        <v>181</v>
      </c>
      <c r="C3" s="14" t="str">
        <f t="shared" ref="C3:C66" si="0">LEFT(D3,3)</f>
        <v>205</v>
      </c>
      <c r="D3" s="14" t="str">
        <f t="shared" ref="D3:D66" si="1">LEFT(E3,5)</f>
        <v>20502</v>
      </c>
      <c r="E3" s="14">
        <f>IF(ISNA(VLOOKUP(F3,'2021功能科目'!A:B,2,FALSE)),"",VLOOKUP(F3,'2021功能科目'!A:B,2,FALSE))</f>
        <v>2050204</v>
      </c>
      <c r="F3" s="13" t="s">
        <v>403</v>
      </c>
      <c r="G3" s="15">
        <v>1817641</v>
      </c>
      <c r="H3" s="15">
        <v>410000</v>
      </c>
    </row>
    <row r="4" spans="1:8">
      <c r="A4" s="12">
        <v>255001</v>
      </c>
      <c r="B4" s="13" t="s">
        <v>181</v>
      </c>
      <c r="C4" s="14" t="str">
        <f t="shared" si="0"/>
        <v>205</v>
      </c>
      <c r="D4" s="14" t="str">
        <f t="shared" si="1"/>
        <v>20502</v>
      </c>
      <c r="E4" s="14">
        <f>IF(ISNA(VLOOKUP(F4,'2021功能科目'!A:B,2,FALSE)),"",VLOOKUP(F4,'2021功能科目'!A:B,2,FALSE))</f>
        <v>2050299</v>
      </c>
      <c r="F4" s="13" t="s">
        <v>404</v>
      </c>
      <c r="G4" s="15">
        <v>186934715.99</v>
      </c>
      <c r="H4" s="15">
        <v>193387419</v>
      </c>
    </row>
    <row r="5" spans="1:8">
      <c r="A5" s="12">
        <v>255002</v>
      </c>
      <c r="B5" s="13" t="s">
        <v>182</v>
      </c>
      <c r="C5" s="14" t="str">
        <f t="shared" si="0"/>
        <v>205</v>
      </c>
      <c r="D5" s="14" t="str">
        <f t="shared" si="1"/>
        <v>20502</v>
      </c>
      <c r="E5" s="14">
        <f>IF(ISNA(VLOOKUP(F5,'2021功能科目'!A:B,2,FALSE)),"",VLOOKUP(F5,'2021功能科目'!A:B,2,FALSE))</f>
        <v>2050203</v>
      </c>
      <c r="F5" s="13" t="s">
        <v>405</v>
      </c>
      <c r="G5" s="15">
        <v>62482.67</v>
      </c>
      <c r="H5" s="15">
        <v>0</v>
      </c>
    </row>
    <row r="6" spans="1:8">
      <c r="A6" s="12">
        <v>255002</v>
      </c>
      <c r="B6" s="13" t="s">
        <v>182</v>
      </c>
      <c r="C6" s="14" t="str">
        <f t="shared" si="0"/>
        <v>205</v>
      </c>
      <c r="D6" s="14" t="str">
        <f t="shared" si="1"/>
        <v>20502</v>
      </c>
      <c r="E6" s="14">
        <f>IF(ISNA(VLOOKUP(F6,'2021功能科目'!A:B,2,FALSE)),"",VLOOKUP(F6,'2021功能科目'!A:B,2,FALSE))</f>
        <v>2050204</v>
      </c>
      <c r="F6" s="13" t="s">
        <v>403</v>
      </c>
      <c r="G6" s="15">
        <v>45569432.18</v>
      </c>
      <c r="H6" s="15">
        <v>41861299.07</v>
      </c>
    </row>
    <row r="7" spans="1:8">
      <c r="A7" s="12">
        <v>255002</v>
      </c>
      <c r="B7" s="13" t="s">
        <v>182</v>
      </c>
      <c r="C7" s="14" t="str">
        <f t="shared" si="0"/>
        <v>205</v>
      </c>
      <c r="D7" s="14" t="str">
        <f t="shared" si="1"/>
        <v>20502</v>
      </c>
      <c r="E7" s="14">
        <f>IF(ISNA(VLOOKUP(F7,'2021功能科目'!A:B,2,FALSE)),"",VLOOKUP(F7,'2021功能科目'!A:B,2,FALSE))</f>
        <v>2050299</v>
      </c>
      <c r="F7" s="13" t="s">
        <v>404</v>
      </c>
      <c r="G7" s="15">
        <v>492999.08</v>
      </c>
      <c r="H7" s="15">
        <v>418700</v>
      </c>
    </row>
    <row r="8" spans="1:8">
      <c r="A8" s="12">
        <v>255002</v>
      </c>
      <c r="B8" s="13" t="s">
        <v>182</v>
      </c>
      <c r="C8" s="14" t="str">
        <f t="shared" si="0"/>
        <v>205</v>
      </c>
      <c r="D8" s="14" t="str">
        <f t="shared" si="1"/>
        <v>20508</v>
      </c>
      <c r="E8" s="14">
        <f>IF(ISNA(VLOOKUP(F8,'2021功能科目'!A:B,2,FALSE)),"",VLOOKUP(F8,'2021功能科目'!A:B,2,FALSE))</f>
        <v>2050803</v>
      </c>
      <c r="F8" s="13" t="s">
        <v>406</v>
      </c>
      <c r="G8" s="15">
        <v>94331.7</v>
      </c>
      <c r="H8" s="15">
        <v>108800</v>
      </c>
    </row>
    <row r="9" spans="1:8">
      <c r="A9" s="12">
        <v>255002</v>
      </c>
      <c r="B9" s="13" t="s">
        <v>182</v>
      </c>
      <c r="C9" s="14" t="str">
        <f t="shared" si="0"/>
        <v>205</v>
      </c>
      <c r="D9" s="14" t="str">
        <f t="shared" si="1"/>
        <v>20509</v>
      </c>
      <c r="E9" s="14">
        <f>IF(ISNA(VLOOKUP(F9,'2021功能科目'!A:B,2,FALSE)),"",VLOOKUP(F9,'2021功能科目'!A:B,2,FALSE))</f>
        <v>2050904</v>
      </c>
      <c r="F9" s="13" t="s">
        <v>407</v>
      </c>
      <c r="G9" s="15">
        <v>715959</v>
      </c>
      <c r="H9" s="15">
        <v>715959</v>
      </c>
    </row>
    <row r="10" spans="1:8">
      <c r="A10" s="12">
        <v>255002</v>
      </c>
      <c r="B10" s="13" t="s">
        <v>182</v>
      </c>
      <c r="C10" s="14" t="str">
        <f t="shared" si="0"/>
        <v>208</v>
      </c>
      <c r="D10" s="14" t="str">
        <f t="shared" si="1"/>
        <v>20805</v>
      </c>
      <c r="E10" s="14">
        <f>IF(ISNA(VLOOKUP(F10,'2021功能科目'!A:B,2,FALSE)),"",VLOOKUP(F10,'2021功能科目'!A:B,2,FALSE))</f>
        <v>2080502</v>
      </c>
      <c r="F10" s="13" t="s">
        <v>408</v>
      </c>
      <c r="G10" s="15">
        <v>5017320.2</v>
      </c>
      <c r="H10" s="15">
        <v>3876975.7</v>
      </c>
    </row>
    <row r="11" spans="1:8">
      <c r="A11" s="12">
        <v>255002</v>
      </c>
      <c r="B11" s="13" t="s">
        <v>182</v>
      </c>
      <c r="C11" s="14" t="str">
        <f t="shared" si="0"/>
        <v>208</v>
      </c>
      <c r="D11" s="14" t="str">
        <f t="shared" si="1"/>
        <v>20805</v>
      </c>
      <c r="E11" s="14">
        <f>IF(ISNA(VLOOKUP(F11,'2021功能科目'!A:B,2,FALSE)),"",VLOOKUP(F11,'2021功能科目'!A:B,2,FALSE))</f>
        <v>2080505</v>
      </c>
      <c r="F11" s="13" t="s">
        <v>409</v>
      </c>
      <c r="G11" s="15">
        <v>4468650.24</v>
      </c>
      <c r="H11" s="15">
        <v>4999819.04</v>
      </c>
    </row>
    <row r="12" spans="1:8">
      <c r="A12" s="12">
        <v>255002</v>
      </c>
      <c r="B12" s="13" t="s">
        <v>182</v>
      </c>
      <c r="C12" s="14" t="str">
        <f t="shared" si="0"/>
        <v>208</v>
      </c>
      <c r="D12" s="14" t="str">
        <f t="shared" si="1"/>
        <v>20805</v>
      </c>
      <c r="E12" s="14">
        <f>IF(ISNA(VLOOKUP(F12,'2021功能科目'!A:B,2,FALSE)),"",VLOOKUP(F12,'2021功能科目'!A:B,2,FALSE))</f>
        <v>2080506</v>
      </c>
      <c r="F12" s="13" t="s">
        <v>410</v>
      </c>
      <c r="G12" s="15">
        <v>2234184.92</v>
      </c>
      <c r="H12" s="15">
        <v>2499909.52</v>
      </c>
    </row>
    <row r="13" spans="1:8">
      <c r="A13" s="12">
        <v>255002</v>
      </c>
      <c r="B13" s="13" t="s">
        <v>182</v>
      </c>
      <c r="C13" s="14" t="str">
        <f t="shared" si="0"/>
        <v>210</v>
      </c>
      <c r="D13" s="14" t="str">
        <f t="shared" si="1"/>
        <v>21011</v>
      </c>
      <c r="E13" s="14">
        <f>IF(ISNA(VLOOKUP(F13,'2021功能科目'!A:B,2,FALSE)),"",VLOOKUP(F13,'2021功能科目'!A:B,2,FALSE))</f>
        <v>2101102</v>
      </c>
      <c r="F13" s="13" t="s">
        <v>411</v>
      </c>
      <c r="G13" s="15">
        <v>4810979.74</v>
      </c>
      <c r="H13" s="15">
        <v>4062352.97</v>
      </c>
    </row>
    <row r="14" spans="1:8">
      <c r="A14" s="12">
        <v>255002</v>
      </c>
      <c r="B14" s="13" t="s">
        <v>182</v>
      </c>
      <c r="C14" s="14" t="str">
        <f t="shared" si="0"/>
        <v>210</v>
      </c>
      <c r="D14" s="14" t="str">
        <f t="shared" si="1"/>
        <v>21011</v>
      </c>
      <c r="E14" s="14">
        <f>IF(ISNA(VLOOKUP(F14,'2021功能科目'!A:B,2,FALSE)),"",VLOOKUP(F14,'2021功能科目'!A:B,2,FALSE))</f>
        <v>2101199</v>
      </c>
      <c r="F14" s="13" t="s">
        <v>412</v>
      </c>
      <c r="G14" s="15">
        <v>270000</v>
      </c>
      <c r="H14" s="15">
        <v>270000</v>
      </c>
    </row>
    <row r="15" spans="1:8">
      <c r="A15" s="12">
        <v>255002</v>
      </c>
      <c r="B15" s="13" t="s">
        <v>182</v>
      </c>
      <c r="C15" s="14" t="str">
        <f t="shared" si="0"/>
        <v>221</v>
      </c>
      <c r="D15" s="14" t="str">
        <f t="shared" si="1"/>
        <v>22102</v>
      </c>
      <c r="E15" s="14">
        <f>IF(ISNA(VLOOKUP(F15,'2021功能科目'!A:B,2,FALSE)),"",VLOOKUP(F15,'2021功能科目'!A:B,2,FALSE))</f>
        <v>2210201</v>
      </c>
      <c r="F15" s="13" t="s">
        <v>413</v>
      </c>
      <c r="G15" s="15">
        <v>4802433</v>
      </c>
      <c r="H15" s="15">
        <v>4095464.28</v>
      </c>
    </row>
    <row r="16" spans="1:8">
      <c r="A16" s="12">
        <v>255002</v>
      </c>
      <c r="B16" s="13" t="s">
        <v>182</v>
      </c>
      <c r="C16" s="14" t="str">
        <f t="shared" si="0"/>
        <v>221</v>
      </c>
      <c r="D16" s="14" t="str">
        <f t="shared" si="1"/>
        <v>22102</v>
      </c>
      <c r="E16" s="14">
        <f>IF(ISNA(VLOOKUP(F16,'2021功能科目'!A:B,2,FALSE)),"",VLOOKUP(F16,'2021功能科目'!A:B,2,FALSE))</f>
        <v>2210202</v>
      </c>
      <c r="F16" s="13" t="s">
        <v>414</v>
      </c>
      <c r="G16" s="15">
        <v>305320</v>
      </c>
      <c r="H16" s="15">
        <v>307080</v>
      </c>
    </row>
    <row r="17" spans="1:8">
      <c r="A17" s="12">
        <v>255002</v>
      </c>
      <c r="B17" s="13" t="s">
        <v>182</v>
      </c>
      <c r="C17" s="14" t="str">
        <f t="shared" si="0"/>
        <v>221</v>
      </c>
      <c r="D17" s="14" t="str">
        <f t="shared" si="1"/>
        <v>22102</v>
      </c>
      <c r="E17" s="14">
        <f>IF(ISNA(VLOOKUP(F17,'2021功能科目'!A:B,2,FALSE)),"",VLOOKUP(F17,'2021功能科目'!A:B,2,FALSE))</f>
        <v>2210203</v>
      </c>
      <c r="F17" s="13" t="s">
        <v>415</v>
      </c>
      <c r="G17" s="15">
        <v>3270193</v>
      </c>
      <c r="H17" s="15">
        <v>3233328</v>
      </c>
    </row>
    <row r="18" spans="1:8">
      <c r="A18" s="12">
        <v>255003</v>
      </c>
      <c r="B18" s="13" t="s">
        <v>183</v>
      </c>
      <c r="C18" s="14" t="str">
        <f t="shared" si="0"/>
        <v>205</v>
      </c>
      <c r="D18" s="14" t="str">
        <f t="shared" si="1"/>
        <v>20502</v>
      </c>
      <c r="E18" s="14">
        <f>IF(ISNA(VLOOKUP(F18,'2021功能科目'!A:B,2,FALSE)),"",VLOOKUP(F18,'2021功能科目'!A:B,2,FALSE))</f>
        <v>2050203</v>
      </c>
      <c r="F18" s="13" t="s">
        <v>405</v>
      </c>
      <c r="G18" s="15">
        <v>242890.67</v>
      </c>
      <c r="H18" s="15">
        <v>0</v>
      </c>
    </row>
    <row r="19" spans="1:8">
      <c r="A19" s="12">
        <v>255003</v>
      </c>
      <c r="B19" s="13" t="s">
        <v>183</v>
      </c>
      <c r="C19" s="14" t="str">
        <f t="shared" si="0"/>
        <v>205</v>
      </c>
      <c r="D19" s="14" t="str">
        <f t="shared" si="1"/>
        <v>20502</v>
      </c>
      <c r="E19" s="14">
        <f>IF(ISNA(VLOOKUP(F19,'2021功能科目'!A:B,2,FALSE)),"",VLOOKUP(F19,'2021功能科目'!A:B,2,FALSE))</f>
        <v>2050204</v>
      </c>
      <c r="F19" s="13" t="s">
        <v>403</v>
      </c>
      <c r="G19" s="15">
        <v>146392575.54</v>
      </c>
      <c r="H19" s="15">
        <v>128465384.45</v>
      </c>
    </row>
    <row r="20" spans="1:8">
      <c r="A20" s="12">
        <v>255003</v>
      </c>
      <c r="B20" s="13" t="s">
        <v>183</v>
      </c>
      <c r="C20" s="14" t="str">
        <f t="shared" si="0"/>
        <v>205</v>
      </c>
      <c r="D20" s="14" t="str">
        <f t="shared" si="1"/>
        <v>20502</v>
      </c>
      <c r="E20" s="14">
        <f>IF(ISNA(VLOOKUP(F20,'2021功能科目'!A:B,2,FALSE)),"",VLOOKUP(F20,'2021功能科目'!A:B,2,FALSE))</f>
        <v>2050299</v>
      </c>
      <c r="F20" s="13" t="s">
        <v>404</v>
      </c>
      <c r="G20" s="15">
        <v>4887183.75</v>
      </c>
      <c r="H20" s="15">
        <v>627000</v>
      </c>
    </row>
    <row r="21" spans="1:8">
      <c r="A21" s="12">
        <v>255003</v>
      </c>
      <c r="B21" s="13" t="s">
        <v>183</v>
      </c>
      <c r="C21" s="14" t="str">
        <f t="shared" si="0"/>
        <v>205</v>
      </c>
      <c r="D21" s="14" t="str">
        <f t="shared" si="1"/>
        <v>20508</v>
      </c>
      <c r="E21" s="14">
        <f>IF(ISNA(VLOOKUP(F21,'2021功能科目'!A:B,2,FALSE)),"",VLOOKUP(F21,'2021功能科目'!A:B,2,FALSE))</f>
        <v>2050803</v>
      </c>
      <c r="F21" s="13" t="s">
        <v>406</v>
      </c>
      <c r="G21" s="15">
        <v>15666</v>
      </c>
      <c r="H21" s="15">
        <v>300560</v>
      </c>
    </row>
    <row r="22" spans="1:8">
      <c r="A22" s="12">
        <v>255003</v>
      </c>
      <c r="B22" s="13" t="s">
        <v>183</v>
      </c>
      <c r="C22" s="14" t="str">
        <f t="shared" si="0"/>
        <v>205</v>
      </c>
      <c r="D22" s="14" t="str">
        <f t="shared" si="1"/>
        <v>20509</v>
      </c>
      <c r="E22" s="14">
        <f>IF(ISNA(VLOOKUP(F22,'2021功能科目'!A:B,2,FALSE)),"",VLOOKUP(F22,'2021功能科目'!A:B,2,FALSE))</f>
        <v>2050904</v>
      </c>
      <c r="F22" s="13" t="s">
        <v>407</v>
      </c>
      <c r="G22" s="15">
        <v>4051566</v>
      </c>
      <c r="H22" s="15">
        <v>4105047</v>
      </c>
    </row>
    <row r="23" spans="1:8">
      <c r="A23" s="12">
        <v>255003</v>
      </c>
      <c r="B23" s="13" t="s">
        <v>183</v>
      </c>
      <c r="C23" s="14" t="str">
        <f t="shared" si="0"/>
        <v>208</v>
      </c>
      <c r="D23" s="14" t="str">
        <f t="shared" si="1"/>
        <v>20805</v>
      </c>
      <c r="E23" s="14">
        <f>IF(ISNA(VLOOKUP(F23,'2021功能科目'!A:B,2,FALSE)),"",VLOOKUP(F23,'2021功能科目'!A:B,2,FALSE))</f>
        <v>2080502</v>
      </c>
      <c r="F23" s="13" t="s">
        <v>408</v>
      </c>
      <c r="G23" s="15">
        <v>7705293.4</v>
      </c>
      <c r="H23" s="15">
        <v>5920811.2</v>
      </c>
    </row>
    <row r="24" spans="1:8">
      <c r="A24" s="12">
        <v>255003</v>
      </c>
      <c r="B24" s="13" t="s">
        <v>183</v>
      </c>
      <c r="C24" s="14" t="str">
        <f t="shared" si="0"/>
        <v>208</v>
      </c>
      <c r="D24" s="14" t="str">
        <f t="shared" si="1"/>
        <v>20805</v>
      </c>
      <c r="E24" s="14">
        <f>IF(ISNA(VLOOKUP(F24,'2021功能科目'!A:B,2,FALSE)),"",VLOOKUP(F24,'2021功能科目'!A:B,2,FALSE))</f>
        <v>2080505</v>
      </c>
      <c r="F24" s="13" t="s">
        <v>409</v>
      </c>
      <c r="G24" s="15">
        <v>15090663.84</v>
      </c>
      <c r="H24" s="15">
        <v>14780663.84</v>
      </c>
    </row>
    <row r="25" spans="1:8">
      <c r="A25" s="12">
        <v>255003</v>
      </c>
      <c r="B25" s="13" t="s">
        <v>183</v>
      </c>
      <c r="C25" s="14" t="str">
        <f t="shared" si="0"/>
        <v>208</v>
      </c>
      <c r="D25" s="14" t="str">
        <f t="shared" si="1"/>
        <v>20805</v>
      </c>
      <c r="E25" s="14">
        <f>IF(ISNA(VLOOKUP(F25,'2021功能科目'!A:B,2,FALSE)),"",VLOOKUP(F25,'2021功能科目'!A:B,2,FALSE))</f>
        <v>2080506</v>
      </c>
      <c r="F25" s="13" t="s">
        <v>410</v>
      </c>
      <c r="G25" s="15">
        <v>7420331.92</v>
      </c>
      <c r="H25" s="15">
        <v>7390331.92</v>
      </c>
    </row>
    <row r="26" spans="1:8">
      <c r="A26" s="12">
        <v>255003</v>
      </c>
      <c r="B26" s="13" t="s">
        <v>183</v>
      </c>
      <c r="C26" s="14" t="str">
        <f t="shared" si="0"/>
        <v>210</v>
      </c>
      <c r="D26" s="14" t="str">
        <f t="shared" si="1"/>
        <v>21011</v>
      </c>
      <c r="E26" s="14">
        <f>IF(ISNA(VLOOKUP(F26,'2021功能科目'!A:B,2,FALSE)),"",VLOOKUP(F26,'2021功能科目'!A:B,2,FALSE))</f>
        <v>2101102</v>
      </c>
      <c r="F26" s="13" t="s">
        <v>411</v>
      </c>
      <c r="G26" s="15">
        <v>15649289.37</v>
      </c>
      <c r="H26" s="15">
        <v>12009289.37</v>
      </c>
    </row>
    <row r="27" spans="1:8">
      <c r="A27" s="12">
        <v>255003</v>
      </c>
      <c r="B27" s="13" t="s">
        <v>183</v>
      </c>
      <c r="C27" s="14" t="str">
        <f t="shared" si="0"/>
        <v>210</v>
      </c>
      <c r="D27" s="14" t="str">
        <f t="shared" si="1"/>
        <v>21011</v>
      </c>
      <c r="E27" s="14">
        <f>IF(ISNA(VLOOKUP(F27,'2021功能科目'!A:B,2,FALSE)),"",VLOOKUP(F27,'2021功能科目'!A:B,2,FALSE))</f>
        <v>2101199</v>
      </c>
      <c r="F27" s="13" t="s">
        <v>412</v>
      </c>
      <c r="G27" s="15">
        <v>210000</v>
      </c>
      <c r="H27" s="15">
        <v>270000</v>
      </c>
    </row>
    <row r="28" spans="1:8">
      <c r="A28" s="12">
        <v>255003</v>
      </c>
      <c r="B28" s="13" t="s">
        <v>183</v>
      </c>
      <c r="C28" s="14" t="str">
        <f t="shared" si="0"/>
        <v>221</v>
      </c>
      <c r="D28" s="14" t="str">
        <f t="shared" si="1"/>
        <v>22102</v>
      </c>
      <c r="E28" s="14">
        <f>IF(ISNA(VLOOKUP(F28,'2021功能科目'!A:B,2,FALSE)),"",VLOOKUP(F28,'2021功能科目'!A:B,2,FALSE))</f>
        <v>2210201</v>
      </c>
      <c r="F28" s="13" t="s">
        <v>413</v>
      </c>
      <c r="G28" s="15">
        <v>14399026</v>
      </c>
      <c r="H28" s="15">
        <v>12040217.88</v>
      </c>
    </row>
    <row r="29" spans="1:8">
      <c r="A29" s="12">
        <v>255003</v>
      </c>
      <c r="B29" s="13" t="s">
        <v>183</v>
      </c>
      <c r="C29" s="14" t="str">
        <f t="shared" si="0"/>
        <v>221</v>
      </c>
      <c r="D29" s="14" t="str">
        <f t="shared" si="1"/>
        <v>22102</v>
      </c>
      <c r="E29" s="14">
        <f>IF(ISNA(VLOOKUP(F29,'2021功能科目'!A:B,2,FALSE)),"",VLOOKUP(F29,'2021功能科目'!A:B,2,FALSE))</f>
        <v>2210202</v>
      </c>
      <c r="F29" s="13" t="s">
        <v>414</v>
      </c>
      <c r="G29" s="15">
        <v>476600</v>
      </c>
      <c r="H29" s="15">
        <v>482460</v>
      </c>
    </row>
    <row r="30" spans="1:8">
      <c r="A30" s="12">
        <v>255003</v>
      </c>
      <c r="B30" s="13" t="s">
        <v>183</v>
      </c>
      <c r="C30" s="14" t="str">
        <f t="shared" si="0"/>
        <v>221</v>
      </c>
      <c r="D30" s="14" t="str">
        <f t="shared" si="1"/>
        <v>22102</v>
      </c>
      <c r="E30" s="14">
        <f>IF(ISNA(VLOOKUP(F30,'2021功能科目'!A:B,2,FALSE)),"",VLOOKUP(F30,'2021功能科目'!A:B,2,FALSE))</f>
        <v>2210203</v>
      </c>
      <c r="F30" s="13" t="s">
        <v>415</v>
      </c>
      <c r="G30" s="15">
        <v>10646430</v>
      </c>
      <c r="H30" s="15">
        <v>11922012</v>
      </c>
    </row>
    <row r="31" spans="1:8">
      <c r="A31" s="12">
        <v>255004</v>
      </c>
      <c r="B31" s="13" t="s">
        <v>184</v>
      </c>
      <c r="C31" s="14" t="str">
        <f t="shared" si="0"/>
        <v>205</v>
      </c>
      <c r="D31" s="14" t="str">
        <f t="shared" si="1"/>
        <v>20502</v>
      </c>
      <c r="E31" s="14">
        <f>IF(ISNA(VLOOKUP(F31,'2021功能科目'!A:B,2,FALSE)),"",VLOOKUP(F31,'2021功能科目'!A:B,2,FALSE))</f>
        <v>2050203</v>
      </c>
      <c r="F31" s="13" t="s">
        <v>405</v>
      </c>
      <c r="G31" s="15">
        <v>85573.33</v>
      </c>
      <c r="H31" s="15">
        <v>0</v>
      </c>
    </row>
    <row r="32" spans="1:8">
      <c r="A32" s="12">
        <v>255004</v>
      </c>
      <c r="B32" s="13" t="s">
        <v>184</v>
      </c>
      <c r="C32" s="14" t="str">
        <f t="shared" si="0"/>
        <v>205</v>
      </c>
      <c r="D32" s="14" t="str">
        <f t="shared" si="1"/>
        <v>20502</v>
      </c>
      <c r="E32" s="14">
        <f>IF(ISNA(VLOOKUP(F32,'2021功能科目'!A:B,2,FALSE)),"",VLOOKUP(F32,'2021功能科目'!A:B,2,FALSE))</f>
        <v>2050204</v>
      </c>
      <c r="F32" s="13" t="s">
        <v>403</v>
      </c>
      <c r="G32" s="15">
        <v>38192430.97</v>
      </c>
      <c r="H32" s="15">
        <v>35901141.86</v>
      </c>
    </row>
    <row r="33" spans="1:8">
      <c r="A33" s="12">
        <v>255004</v>
      </c>
      <c r="B33" s="13" t="s">
        <v>184</v>
      </c>
      <c r="C33" s="14" t="str">
        <f t="shared" si="0"/>
        <v>205</v>
      </c>
      <c r="D33" s="14" t="str">
        <f t="shared" si="1"/>
        <v>20502</v>
      </c>
      <c r="E33" s="14">
        <f>IF(ISNA(VLOOKUP(F33,'2021功能科目'!A:B,2,FALSE)),"",VLOOKUP(F33,'2021功能科目'!A:B,2,FALSE))</f>
        <v>2050299</v>
      </c>
      <c r="F33" s="13" t="s">
        <v>404</v>
      </c>
      <c r="G33" s="15">
        <v>281873.07</v>
      </c>
      <c r="H33" s="15">
        <v>224200</v>
      </c>
    </row>
    <row r="34" spans="1:8">
      <c r="A34" s="12">
        <v>255004</v>
      </c>
      <c r="B34" s="13" t="s">
        <v>184</v>
      </c>
      <c r="C34" s="14" t="str">
        <f t="shared" si="0"/>
        <v>205</v>
      </c>
      <c r="D34" s="14" t="str">
        <f t="shared" si="1"/>
        <v>20508</v>
      </c>
      <c r="E34" s="14">
        <f>IF(ISNA(VLOOKUP(F34,'2021功能科目'!A:B,2,FALSE)),"",VLOOKUP(F34,'2021功能科目'!A:B,2,FALSE))</f>
        <v>2050803</v>
      </c>
      <c r="F34" s="13" t="s">
        <v>406</v>
      </c>
      <c r="G34" s="15">
        <v>95200</v>
      </c>
      <c r="H34" s="15">
        <v>95200</v>
      </c>
    </row>
    <row r="35" spans="1:8">
      <c r="A35" s="12">
        <v>255004</v>
      </c>
      <c r="B35" s="13" t="s">
        <v>184</v>
      </c>
      <c r="C35" s="14" t="str">
        <f t="shared" si="0"/>
        <v>205</v>
      </c>
      <c r="D35" s="14" t="str">
        <f t="shared" si="1"/>
        <v>20509</v>
      </c>
      <c r="E35" s="14">
        <f>IF(ISNA(VLOOKUP(F35,'2021功能科目'!A:B,2,FALSE)),"",VLOOKUP(F35,'2021功能科目'!A:B,2,FALSE))</f>
        <v>2050904</v>
      </c>
      <c r="F35" s="13" t="s">
        <v>407</v>
      </c>
      <c r="G35" s="15">
        <v>205200</v>
      </c>
      <c r="H35" s="15">
        <v>205438</v>
      </c>
    </row>
    <row r="36" spans="1:8">
      <c r="A36" s="12">
        <v>255004</v>
      </c>
      <c r="B36" s="13" t="s">
        <v>184</v>
      </c>
      <c r="C36" s="14" t="str">
        <f t="shared" si="0"/>
        <v>208</v>
      </c>
      <c r="D36" s="14" t="str">
        <f t="shared" si="1"/>
        <v>20805</v>
      </c>
      <c r="E36" s="14">
        <f>IF(ISNA(VLOOKUP(F36,'2021功能科目'!A:B,2,FALSE)),"",VLOOKUP(F36,'2021功能科目'!A:B,2,FALSE))</f>
        <v>2080502</v>
      </c>
      <c r="F36" s="13" t="s">
        <v>408</v>
      </c>
      <c r="G36" s="15">
        <v>3292481.3</v>
      </c>
      <c r="H36" s="15">
        <v>2476355.1</v>
      </c>
    </row>
    <row r="37" spans="1:8">
      <c r="A37" s="12">
        <v>255004</v>
      </c>
      <c r="B37" s="13" t="s">
        <v>184</v>
      </c>
      <c r="C37" s="14" t="str">
        <f t="shared" si="0"/>
        <v>208</v>
      </c>
      <c r="D37" s="14" t="str">
        <f t="shared" si="1"/>
        <v>20805</v>
      </c>
      <c r="E37" s="14">
        <f>IF(ISNA(VLOOKUP(F37,'2021功能科目'!A:B,2,FALSE)),"",VLOOKUP(F37,'2021功能科目'!A:B,2,FALSE))</f>
        <v>2080505</v>
      </c>
      <c r="F37" s="13" t="s">
        <v>409</v>
      </c>
      <c r="G37" s="15">
        <v>4769436.45</v>
      </c>
      <c r="H37" s="15">
        <v>4350039.04</v>
      </c>
    </row>
    <row r="38" spans="1:8">
      <c r="A38" s="12">
        <v>255004</v>
      </c>
      <c r="B38" s="13" t="s">
        <v>184</v>
      </c>
      <c r="C38" s="14" t="str">
        <f t="shared" si="0"/>
        <v>208</v>
      </c>
      <c r="D38" s="14" t="str">
        <f t="shared" si="1"/>
        <v>20805</v>
      </c>
      <c r="E38" s="14">
        <f>IF(ISNA(VLOOKUP(F38,'2021功能科目'!A:B,2,FALSE)),"",VLOOKUP(F38,'2021功能科目'!A:B,2,FALSE))</f>
        <v>2080506</v>
      </c>
      <c r="F38" s="13" t="s">
        <v>410</v>
      </c>
      <c r="G38" s="15">
        <v>2385418.33</v>
      </c>
      <c r="H38" s="15">
        <v>2175019.52</v>
      </c>
    </row>
    <row r="39" spans="1:8">
      <c r="A39" s="12">
        <v>255004</v>
      </c>
      <c r="B39" s="13" t="s">
        <v>184</v>
      </c>
      <c r="C39" s="14" t="str">
        <f t="shared" si="0"/>
        <v>210</v>
      </c>
      <c r="D39" s="14" t="str">
        <f t="shared" si="1"/>
        <v>21011</v>
      </c>
      <c r="E39" s="14">
        <f>IF(ISNA(VLOOKUP(F39,'2021功能科目'!A:B,2,FALSE)),"",VLOOKUP(F39,'2021功能科目'!A:B,2,FALSE))</f>
        <v>2101102</v>
      </c>
      <c r="F39" s="13" t="s">
        <v>411</v>
      </c>
      <c r="G39" s="15">
        <v>4208450.7</v>
      </c>
      <c r="H39" s="15">
        <v>3534406.72</v>
      </c>
    </row>
    <row r="40" spans="1:8">
      <c r="A40" s="12">
        <v>255004</v>
      </c>
      <c r="B40" s="13" t="s">
        <v>184</v>
      </c>
      <c r="C40" s="14" t="str">
        <f t="shared" si="0"/>
        <v>210</v>
      </c>
      <c r="D40" s="14" t="str">
        <f t="shared" si="1"/>
        <v>21011</v>
      </c>
      <c r="E40" s="14">
        <f>IF(ISNA(VLOOKUP(F40,'2021功能科目'!A:B,2,FALSE)),"",VLOOKUP(F40,'2021功能科目'!A:B,2,FALSE))</f>
        <v>2101199</v>
      </c>
      <c r="F40" s="13" t="s">
        <v>412</v>
      </c>
      <c r="G40" s="15">
        <v>270000</v>
      </c>
      <c r="H40" s="15">
        <v>270000</v>
      </c>
    </row>
    <row r="41" spans="1:8">
      <c r="A41" s="12">
        <v>255004</v>
      </c>
      <c r="B41" s="13" t="s">
        <v>184</v>
      </c>
      <c r="C41" s="14" t="str">
        <f t="shared" si="0"/>
        <v>221</v>
      </c>
      <c r="D41" s="14" t="str">
        <f t="shared" si="1"/>
        <v>22102</v>
      </c>
      <c r="E41" s="14">
        <f>IF(ISNA(VLOOKUP(F41,'2021功能科目'!A:B,2,FALSE)),"",VLOOKUP(F41,'2021功能科目'!A:B,2,FALSE))</f>
        <v>2210201</v>
      </c>
      <c r="F41" s="13" t="s">
        <v>413</v>
      </c>
      <c r="G41" s="15">
        <v>3908569</v>
      </c>
      <c r="H41" s="15">
        <v>3564929.28</v>
      </c>
    </row>
    <row r="42" spans="1:8">
      <c r="A42" s="12">
        <v>255004</v>
      </c>
      <c r="B42" s="13" t="s">
        <v>184</v>
      </c>
      <c r="C42" s="14" t="str">
        <f t="shared" si="0"/>
        <v>221</v>
      </c>
      <c r="D42" s="14" t="str">
        <f t="shared" si="1"/>
        <v>22102</v>
      </c>
      <c r="E42" s="14">
        <f>IF(ISNA(VLOOKUP(F42,'2021功能科目'!A:B,2,FALSE)),"",VLOOKUP(F42,'2021功能科目'!A:B,2,FALSE))</f>
        <v>2210202</v>
      </c>
      <c r="F42" s="13" t="s">
        <v>414</v>
      </c>
      <c r="G42" s="15">
        <v>171260</v>
      </c>
      <c r="H42" s="15">
        <v>174960</v>
      </c>
    </row>
    <row r="43" spans="1:8">
      <c r="A43" s="12">
        <v>255004</v>
      </c>
      <c r="B43" s="13" t="s">
        <v>184</v>
      </c>
      <c r="C43" s="14" t="str">
        <f t="shared" si="0"/>
        <v>221</v>
      </c>
      <c r="D43" s="14" t="str">
        <f t="shared" si="1"/>
        <v>22102</v>
      </c>
      <c r="E43" s="14">
        <f>IF(ISNA(VLOOKUP(F43,'2021功能科目'!A:B,2,FALSE)),"",VLOOKUP(F43,'2021功能科目'!A:B,2,FALSE))</f>
        <v>2210203</v>
      </c>
      <c r="F43" s="13" t="s">
        <v>415</v>
      </c>
      <c r="G43" s="15">
        <v>3590024</v>
      </c>
      <c r="H43" s="15">
        <v>3540732</v>
      </c>
    </row>
    <row r="44" spans="1:8">
      <c r="A44" s="12">
        <v>255005</v>
      </c>
      <c r="B44" s="13" t="s">
        <v>185</v>
      </c>
      <c r="C44" s="14" t="str">
        <f t="shared" si="0"/>
        <v>205</v>
      </c>
      <c r="D44" s="14" t="str">
        <f t="shared" si="1"/>
        <v>20502</v>
      </c>
      <c r="E44" s="14">
        <f>IF(ISNA(VLOOKUP(F44,'2021功能科目'!A:B,2,FALSE)),"",VLOOKUP(F44,'2021功能科目'!A:B,2,FALSE))</f>
        <v>2050203</v>
      </c>
      <c r="F44" s="13" t="s">
        <v>405</v>
      </c>
      <c r="G44" s="15">
        <v>126224</v>
      </c>
      <c r="H44" s="15">
        <v>0</v>
      </c>
    </row>
    <row r="45" spans="1:8">
      <c r="A45" s="12">
        <v>255005</v>
      </c>
      <c r="B45" s="13" t="s">
        <v>185</v>
      </c>
      <c r="C45" s="14" t="str">
        <f t="shared" si="0"/>
        <v>205</v>
      </c>
      <c r="D45" s="14" t="str">
        <f t="shared" si="1"/>
        <v>20502</v>
      </c>
      <c r="E45" s="14">
        <f>IF(ISNA(VLOOKUP(F45,'2021功能科目'!A:B,2,FALSE)),"",VLOOKUP(F45,'2021功能科目'!A:B,2,FALSE))</f>
        <v>2050204</v>
      </c>
      <c r="F45" s="13" t="s">
        <v>403</v>
      </c>
      <c r="G45" s="15">
        <v>178093776.44</v>
      </c>
      <c r="H45" s="15">
        <v>159143659.24</v>
      </c>
    </row>
    <row r="46" spans="1:8">
      <c r="A46" s="12">
        <v>255005</v>
      </c>
      <c r="B46" s="13" t="s">
        <v>185</v>
      </c>
      <c r="C46" s="14" t="str">
        <f t="shared" si="0"/>
        <v>205</v>
      </c>
      <c r="D46" s="14" t="str">
        <f t="shared" si="1"/>
        <v>20502</v>
      </c>
      <c r="E46" s="14">
        <f>IF(ISNA(VLOOKUP(F46,'2021功能科目'!A:B,2,FALSE)),"",VLOOKUP(F46,'2021功能科目'!A:B,2,FALSE))</f>
        <v>2050299</v>
      </c>
      <c r="F46" s="13" t="s">
        <v>404</v>
      </c>
      <c r="G46" s="15">
        <v>7235953.5</v>
      </c>
      <c r="H46" s="15">
        <v>1463400</v>
      </c>
    </row>
    <row r="47" spans="1:8">
      <c r="A47" s="12">
        <v>255005</v>
      </c>
      <c r="B47" s="13" t="s">
        <v>185</v>
      </c>
      <c r="C47" s="14" t="str">
        <f t="shared" si="0"/>
        <v>205</v>
      </c>
      <c r="D47" s="14" t="str">
        <f t="shared" si="1"/>
        <v>20508</v>
      </c>
      <c r="E47" s="14">
        <f>IF(ISNA(VLOOKUP(F47,'2021功能科目'!A:B,2,FALSE)),"",VLOOKUP(F47,'2021功能科目'!A:B,2,FALSE))</f>
        <v>2050803</v>
      </c>
      <c r="F47" s="13" t="s">
        <v>406</v>
      </c>
      <c r="G47" s="15">
        <v>363800</v>
      </c>
      <c r="H47" s="15">
        <v>363800</v>
      </c>
    </row>
    <row r="48" spans="1:8">
      <c r="A48" s="12">
        <v>255005</v>
      </c>
      <c r="B48" s="13" t="s">
        <v>185</v>
      </c>
      <c r="C48" s="14" t="str">
        <f t="shared" si="0"/>
        <v>205</v>
      </c>
      <c r="D48" s="14" t="str">
        <f t="shared" si="1"/>
        <v>20509</v>
      </c>
      <c r="E48" s="14">
        <f>IF(ISNA(VLOOKUP(F48,'2021功能科目'!A:B,2,FALSE)),"",VLOOKUP(F48,'2021功能科目'!A:B,2,FALSE))</f>
        <v>2050904</v>
      </c>
      <c r="F48" s="13" t="s">
        <v>407</v>
      </c>
      <c r="G48" s="15">
        <v>270198</v>
      </c>
      <c r="H48" s="15">
        <v>270448</v>
      </c>
    </row>
    <row r="49" spans="1:8">
      <c r="A49" s="12">
        <v>255005</v>
      </c>
      <c r="B49" s="13" t="s">
        <v>185</v>
      </c>
      <c r="C49" s="14" t="str">
        <f t="shared" si="0"/>
        <v>208</v>
      </c>
      <c r="D49" s="14" t="str">
        <f t="shared" si="1"/>
        <v>20805</v>
      </c>
      <c r="E49" s="14">
        <f>IF(ISNA(VLOOKUP(F49,'2021功能科目'!A:B,2,FALSE)),"",VLOOKUP(F49,'2021功能科目'!A:B,2,FALSE))</f>
        <v>2080502</v>
      </c>
      <c r="F49" s="13" t="s">
        <v>408</v>
      </c>
      <c r="G49" s="15">
        <v>10296748</v>
      </c>
      <c r="H49" s="15">
        <v>9096021.6</v>
      </c>
    </row>
    <row r="50" spans="1:8">
      <c r="A50" s="12">
        <v>255005</v>
      </c>
      <c r="B50" s="13" t="s">
        <v>185</v>
      </c>
      <c r="C50" s="14" t="str">
        <f t="shared" si="0"/>
        <v>208</v>
      </c>
      <c r="D50" s="14" t="str">
        <f t="shared" si="1"/>
        <v>20805</v>
      </c>
      <c r="E50" s="14">
        <f>IF(ISNA(VLOOKUP(F50,'2021功能科目'!A:B,2,FALSE)),"",VLOOKUP(F50,'2021功能科目'!A:B,2,FALSE))</f>
        <v>2080505</v>
      </c>
      <c r="F50" s="13" t="s">
        <v>409</v>
      </c>
      <c r="G50" s="15">
        <v>17884897.28</v>
      </c>
      <c r="H50" s="15">
        <v>17500745.28</v>
      </c>
    </row>
    <row r="51" spans="1:8">
      <c r="A51" s="12">
        <v>255005</v>
      </c>
      <c r="B51" s="13" t="s">
        <v>185</v>
      </c>
      <c r="C51" s="14" t="str">
        <f t="shared" si="0"/>
        <v>208</v>
      </c>
      <c r="D51" s="14" t="str">
        <f t="shared" si="1"/>
        <v>20805</v>
      </c>
      <c r="E51" s="14">
        <f>IF(ISNA(VLOOKUP(F51,'2021功能科目'!A:B,2,FALSE)),"",VLOOKUP(F51,'2021功能科目'!A:B,2,FALSE))</f>
        <v>2080506</v>
      </c>
      <c r="F51" s="13" t="s">
        <v>410</v>
      </c>
      <c r="G51" s="15">
        <v>8941977.68</v>
      </c>
      <c r="H51" s="15">
        <v>8750372.64</v>
      </c>
    </row>
    <row r="52" spans="1:8">
      <c r="A52" s="12">
        <v>255005</v>
      </c>
      <c r="B52" s="13" t="s">
        <v>185</v>
      </c>
      <c r="C52" s="14" t="str">
        <f t="shared" si="0"/>
        <v>210</v>
      </c>
      <c r="D52" s="14" t="str">
        <f t="shared" si="1"/>
        <v>21011</v>
      </c>
      <c r="E52" s="14">
        <f>IF(ISNA(VLOOKUP(F52,'2021功能科目'!A:B,2,FALSE)),"",VLOOKUP(F52,'2021功能科目'!A:B,2,FALSE))</f>
        <v>2101102</v>
      </c>
      <c r="F52" s="13" t="s">
        <v>411</v>
      </c>
      <c r="G52" s="15">
        <v>17196975.7</v>
      </c>
      <c r="H52" s="15">
        <v>14219355.54</v>
      </c>
    </row>
    <row r="53" spans="1:8">
      <c r="A53" s="12">
        <v>255005</v>
      </c>
      <c r="B53" s="13" t="s">
        <v>185</v>
      </c>
      <c r="C53" s="14" t="str">
        <f t="shared" si="0"/>
        <v>210</v>
      </c>
      <c r="D53" s="14" t="str">
        <f t="shared" si="1"/>
        <v>21011</v>
      </c>
      <c r="E53" s="14">
        <f>IF(ISNA(VLOOKUP(F53,'2021功能科目'!A:B,2,FALSE)),"",VLOOKUP(F53,'2021功能科目'!A:B,2,FALSE))</f>
        <v>2101199</v>
      </c>
      <c r="F53" s="13" t="s">
        <v>412</v>
      </c>
      <c r="G53" s="15">
        <v>1267500</v>
      </c>
      <c r="H53" s="15">
        <v>1350000</v>
      </c>
    </row>
    <row r="54" spans="1:8">
      <c r="A54" s="12">
        <v>255005</v>
      </c>
      <c r="B54" s="13" t="s">
        <v>185</v>
      </c>
      <c r="C54" s="14" t="str">
        <f t="shared" si="0"/>
        <v>221</v>
      </c>
      <c r="D54" s="14" t="str">
        <f t="shared" si="1"/>
        <v>22102</v>
      </c>
      <c r="E54" s="14">
        <f>IF(ISNA(VLOOKUP(F54,'2021功能科目'!A:B,2,FALSE)),"",VLOOKUP(F54,'2021功能科目'!A:B,2,FALSE))</f>
        <v>2210201</v>
      </c>
      <c r="F54" s="13" t="s">
        <v>413</v>
      </c>
      <c r="G54" s="15">
        <v>15973170</v>
      </c>
      <c r="H54" s="15">
        <v>14281158.96</v>
      </c>
    </row>
    <row r="55" spans="1:8">
      <c r="A55" s="12">
        <v>255005</v>
      </c>
      <c r="B55" s="13" t="s">
        <v>185</v>
      </c>
      <c r="C55" s="14" t="str">
        <f t="shared" si="0"/>
        <v>221</v>
      </c>
      <c r="D55" s="14" t="str">
        <f t="shared" si="1"/>
        <v>22102</v>
      </c>
      <c r="E55" s="14">
        <f>IF(ISNA(VLOOKUP(F55,'2021功能科目'!A:B,2,FALSE)),"",VLOOKUP(F55,'2021功能科目'!A:B,2,FALSE))</f>
        <v>2210202</v>
      </c>
      <c r="F55" s="13" t="s">
        <v>414</v>
      </c>
      <c r="G55" s="15">
        <v>569280</v>
      </c>
      <c r="H55" s="15">
        <v>569280</v>
      </c>
    </row>
    <row r="56" spans="1:8">
      <c r="A56" s="12">
        <v>255005</v>
      </c>
      <c r="B56" s="13" t="s">
        <v>185</v>
      </c>
      <c r="C56" s="14" t="str">
        <f t="shared" si="0"/>
        <v>221</v>
      </c>
      <c r="D56" s="14" t="str">
        <f t="shared" si="1"/>
        <v>22102</v>
      </c>
      <c r="E56" s="14">
        <f>IF(ISNA(VLOOKUP(F56,'2021功能科目'!A:B,2,FALSE)),"",VLOOKUP(F56,'2021功能科目'!A:B,2,FALSE))</f>
        <v>2210203</v>
      </c>
      <c r="F56" s="13" t="s">
        <v>415</v>
      </c>
      <c r="G56" s="15">
        <v>12769680</v>
      </c>
      <c r="H56" s="15">
        <v>12330540</v>
      </c>
    </row>
    <row r="57" spans="1:8">
      <c r="A57" s="12">
        <v>255006</v>
      </c>
      <c r="B57" s="13" t="s">
        <v>186</v>
      </c>
      <c r="C57" s="14" t="str">
        <f t="shared" si="0"/>
        <v>205</v>
      </c>
      <c r="D57" s="14" t="str">
        <f t="shared" si="1"/>
        <v>20502</v>
      </c>
      <c r="E57" s="14">
        <f>IF(ISNA(VLOOKUP(F57,'2021功能科目'!A:B,2,FALSE)),"",VLOOKUP(F57,'2021功能科目'!A:B,2,FALSE))</f>
        <v>2050203</v>
      </c>
      <c r="F57" s="13" t="s">
        <v>405</v>
      </c>
      <c r="G57" s="15">
        <v>47241</v>
      </c>
      <c r="H57" s="15">
        <v>0</v>
      </c>
    </row>
    <row r="58" spans="1:8">
      <c r="A58" s="12">
        <v>255006</v>
      </c>
      <c r="B58" s="13" t="s">
        <v>186</v>
      </c>
      <c r="C58" s="14" t="str">
        <f t="shared" si="0"/>
        <v>205</v>
      </c>
      <c r="D58" s="14" t="str">
        <f t="shared" si="1"/>
        <v>20502</v>
      </c>
      <c r="E58" s="14">
        <f>IF(ISNA(VLOOKUP(F58,'2021功能科目'!A:B,2,FALSE)),"",VLOOKUP(F58,'2021功能科目'!A:B,2,FALSE))</f>
        <v>2050204</v>
      </c>
      <c r="F58" s="13" t="s">
        <v>403</v>
      </c>
      <c r="G58" s="15">
        <v>56449248.44</v>
      </c>
      <c r="H58" s="15">
        <v>52866221.44</v>
      </c>
    </row>
    <row r="59" spans="1:8">
      <c r="A59" s="12">
        <v>255006</v>
      </c>
      <c r="B59" s="13" t="s">
        <v>186</v>
      </c>
      <c r="C59" s="14" t="str">
        <f t="shared" si="0"/>
        <v>205</v>
      </c>
      <c r="D59" s="14" t="str">
        <f t="shared" si="1"/>
        <v>20502</v>
      </c>
      <c r="E59" s="14">
        <f>IF(ISNA(VLOOKUP(F59,'2021功能科目'!A:B,2,FALSE)),"",VLOOKUP(F59,'2021功能科目'!A:B,2,FALSE))</f>
        <v>2050299</v>
      </c>
      <c r="F59" s="13" t="s">
        <v>404</v>
      </c>
      <c r="G59" s="15">
        <v>285583.5</v>
      </c>
      <c r="H59" s="15">
        <v>216200</v>
      </c>
    </row>
    <row r="60" spans="1:8">
      <c r="A60" s="12">
        <v>255006</v>
      </c>
      <c r="B60" s="13" t="s">
        <v>186</v>
      </c>
      <c r="C60" s="14" t="str">
        <f t="shared" si="0"/>
        <v>205</v>
      </c>
      <c r="D60" s="14" t="str">
        <f t="shared" si="1"/>
        <v>20508</v>
      </c>
      <c r="E60" s="14">
        <f>IF(ISNA(VLOOKUP(F60,'2021功能科目'!A:B,2,FALSE)),"",VLOOKUP(F60,'2021功能科目'!A:B,2,FALSE))</f>
        <v>2050803</v>
      </c>
      <c r="F60" s="13" t="s">
        <v>406</v>
      </c>
      <c r="G60" s="15">
        <v>60204</v>
      </c>
      <c r="H60" s="15">
        <v>132600</v>
      </c>
    </row>
    <row r="61" spans="1:8">
      <c r="A61" s="12">
        <v>255006</v>
      </c>
      <c r="B61" s="13" t="s">
        <v>186</v>
      </c>
      <c r="C61" s="14" t="str">
        <f t="shared" si="0"/>
        <v>205</v>
      </c>
      <c r="D61" s="14" t="str">
        <f t="shared" si="1"/>
        <v>20509</v>
      </c>
      <c r="E61" s="14">
        <f>IF(ISNA(VLOOKUP(F61,'2021功能科目'!A:B,2,FALSE)),"",VLOOKUP(F61,'2021功能科目'!A:B,2,FALSE))</f>
        <v>2050904</v>
      </c>
      <c r="F61" s="13" t="s">
        <v>407</v>
      </c>
      <c r="G61" s="15">
        <v>816000</v>
      </c>
      <c r="H61" s="15">
        <v>816000</v>
      </c>
    </row>
    <row r="62" spans="1:8">
      <c r="A62" s="12">
        <v>255006</v>
      </c>
      <c r="B62" s="13" t="s">
        <v>186</v>
      </c>
      <c r="C62" s="14" t="str">
        <f t="shared" si="0"/>
        <v>208</v>
      </c>
      <c r="D62" s="14" t="str">
        <f t="shared" si="1"/>
        <v>20805</v>
      </c>
      <c r="E62" s="14">
        <f>IF(ISNA(VLOOKUP(F62,'2021功能科目'!A:B,2,FALSE)),"",VLOOKUP(F62,'2021功能科目'!A:B,2,FALSE))</f>
        <v>2080502</v>
      </c>
      <c r="F62" s="13" t="s">
        <v>408</v>
      </c>
      <c r="G62" s="15">
        <v>4463829.4</v>
      </c>
      <c r="H62" s="15">
        <v>3632936.2</v>
      </c>
    </row>
    <row r="63" spans="1:8">
      <c r="A63" s="12">
        <v>255006</v>
      </c>
      <c r="B63" s="13" t="s">
        <v>186</v>
      </c>
      <c r="C63" s="14" t="str">
        <f t="shared" si="0"/>
        <v>208</v>
      </c>
      <c r="D63" s="14" t="str">
        <f t="shared" si="1"/>
        <v>20805</v>
      </c>
      <c r="E63" s="14">
        <f>IF(ISNA(VLOOKUP(F63,'2021功能科目'!A:B,2,FALSE)),"",VLOOKUP(F63,'2021功能科目'!A:B,2,FALSE))</f>
        <v>2080505</v>
      </c>
      <c r="F63" s="13" t="s">
        <v>409</v>
      </c>
      <c r="G63" s="15">
        <v>5891191.36</v>
      </c>
      <c r="H63" s="15">
        <v>6361191.36</v>
      </c>
    </row>
    <row r="64" spans="1:8">
      <c r="A64" s="12">
        <v>255006</v>
      </c>
      <c r="B64" s="13" t="s">
        <v>186</v>
      </c>
      <c r="C64" s="14" t="str">
        <f t="shared" si="0"/>
        <v>208</v>
      </c>
      <c r="D64" s="14" t="str">
        <f t="shared" si="1"/>
        <v>20805</v>
      </c>
      <c r="E64" s="14">
        <f>IF(ISNA(VLOOKUP(F64,'2021功能科目'!A:B,2,FALSE)),"",VLOOKUP(F64,'2021功能科目'!A:B,2,FALSE))</f>
        <v>2080506</v>
      </c>
      <c r="F64" s="13" t="s">
        <v>410</v>
      </c>
      <c r="G64" s="15">
        <v>2945595.68</v>
      </c>
      <c r="H64" s="15">
        <v>3180595.68</v>
      </c>
    </row>
    <row r="65" spans="1:8">
      <c r="A65" s="12">
        <v>255006</v>
      </c>
      <c r="B65" s="13" t="s">
        <v>186</v>
      </c>
      <c r="C65" s="14" t="str">
        <f t="shared" si="0"/>
        <v>208</v>
      </c>
      <c r="D65" s="14" t="str">
        <f t="shared" si="1"/>
        <v>20808</v>
      </c>
      <c r="E65" s="14">
        <f>IF(ISNA(VLOOKUP(F65,'2021功能科目'!A:B,2,FALSE)),"",VLOOKUP(F65,'2021功能科目'!A:B,2,FALSE))</f>
        <v>2080801</v>
      </c>
      <c r="F65" s="13" t="s">
        <v>416</v>
      </c>
      <c r="G65" s="15">
        <v>291388</v>
      </c>
      <c r="H65" s="15">
        <v>0</v>
      </c>
    </row>
    <row r="66" spans="1:8">
      <c r="A66" s="12">
        <v>255006</v>
      </c>
      <c r="B66" s="13" t="s">
        <v>186</v>
      </c>
      <c r="C66" s="14" t="str">
        <f t="shared" si="0"/>
        <v>210</v>
      </c>
      <c r="D66" s="14" t="str">
        <f t="shared" si="1"/>
        <v>21011</v>
      </c>
      <c r="E66" s="14">
        <f>IF(ISNA(VLOOKUP(F66,'2021功能科目'!A:B,2,FALSE)),"",VLOOKUP(F66,'2021功能科目'!A:B,2,FALSE))</f>
        <v>2101102</v>
      </c>
      <c r="F66" s="13" t="s">
        <v>411</v>
      </c>
      <c r="G66" s="15">
        <v>6184467.98</v>
      </c>
      <c r="H66" s="15">
        <v>5168467.98</v>
      </c>
    </row>
    <row r="67" spans="1:8">
      <c r="A67" s="12">
        <v>255006</v>
      </c>
      <c r="B67" s="13" t="s">
        <v>186</v>
      </c>
      <c r="C67" s="14" t="str">
        <f t="shared" ref="C67:C130" si="2">LEFT(D67,3)</f>
        <v>210</v>
      </c>
      <c r="D67" s="14" t="str">
        <f t="shared" ref="D67:D130" si="3">LEFT(E67,5)</f>
        <v>21011</v>
      </c>
      <c r="E67" s="14">
        <f>IF(ISNA(VLOOKUP(F67,'2021功能科目'!A:B,2,FALSE)),"",VLOOKUP(F67,'2021功能科目'!A:B,2,FALSE))</f>
        <v>2101199</v>
      </c>
      <c r="F67" s="13" t="s">
        <v>412</v>
      </c>
      <c r="G67" s="15">
        <v>360000</v>
      </c>
      <c r="H67" s="15">
        <v>360000</v>
      </c>
    </row>
    <row r="68" spans="1:8">
      <c r="A68" s="12">
        <v>255006</v>
      </c>
      <c r="B68" s="13" t="s">
        <v>186</v>
      </c>
      <c r="C68" s="14" t="str">
        <f t="shared" si="2"/>
        <v>221</v>
      </c>
      <c r="D68" s="14" t="str">
        <f t="shared" si="3"/>
        <v>22102</v>
      </c>
      <c r="E68" s="14">
        <f>IF(ISNA(VLOOKUP(F68,'2021功能科目'!A:B,2,FALSE)),"",VLOOKUP(F68,'2021功能科目'!A:B,2,FALSE))</f>
        <v>2210201</v>
      </c>
      <c r="F68" s="13" t="s">
        <v>413</v>
      </c>
      <c r="G68" s="15">
        <v>5711393</v>
      </c>
      <c r="H68" s="15">
        <v>5192093.52</v>
      </c>
    </row>
    <row r="69" spans="1:8">
      <c r="A69" s="12">
        <v>255006</v>
      </c>
      <c r="B69" s="13" t="s">
        <v>186</v>
      </c>
      <c r="C69" s="14" t="str">
        <f t="shared" si="2"/>
        <v>221</v>
      </c>
      <c r="D69" s="14" t="str">
        <f t="shared" si="3"/>
        <v>22102</v>
      </c>
      <c r="E69" s="14">
        <f>IF(ISNA(VLOOKUP(F69,'2021功能科目'!A:B,2,FALSE)),"",VLOOKUP(F69,'2021功能科目'!A:B,2,FALSE))</f>
        <v>2210202</v>
      </c>
      <c r="F69" s="13" t="s">
        <v>414</v>
      </c>
      <c r="G69" s="15">
        <v>264380</v>
      </c>
      <c r="H69" s="15">
        <v>266280</v>
      </c>
    </row>
    <row r="70" spans="1:8">
      <c r="A70" s="12">
        <v>255006</v>
      </c>
      <c r="B70" s="13" t="s">
        <v>186</v>
      </c>
      <c r="C70" s="14" t="str">
        <f t="shared" si="2"/>
        <v>221</v>
      </c>
      <c r="D70" s="14" t="str">
        <f t="shared" si="3"/>
        <v>22102</v>
      </c>
      <c r="E70" s="14">
        <f>IF(ISNA(VLOOKUP(F70,'2021功能科目'!A:B,2,FALSE)),"",VLOOKUP(F70,'2021功能科目'!A:B,2,FALSE))</f>
        <v>2210203</v>
      </c>
      <c r="F70" s="13" t="s">
        <v>415</v>
      </c>
      <c r="G70" s="15">
        <v>4814075</v>
      </c>
      <c r="H70" s="15">
        <v>4683213</v>
      </c>
    </row>
    <row r="71" spans="1:8">
      <c r="A71" s="12">
        <v>255007</v>
      </c>
      <c r="B71" s="13" t="s">
        <v>187</v>
      </c>
      <c r="C71" s="14" t="str">
        <f t="shared" si="2"/>
        <v>205</v>
      </c>
      <c r="D71" s="14" t="str">
        <f t="shared" si="3"/>
        <v>20502</v>
      </c>
      <c r="E71" s="14">
        <f>IF(ISNA(VLOOKUP(F71,'2021功能科目'!A:B,2,FALSE)),"",VLOOKUP(F71,'2021功能科目'!A:B,2,FALSE))</f>
        <v>2050203</v>
      </c>
      <c r="F71" s="13" t="s">
        <v>405</v>
      </c>
      <c r="G71" s="15">
        <v>52384</v>
      </c>
      <c r="H71" s="15">
        <v>0</v>
      </c>
    </row>
    <row r="72" spans="1:8">
      <c r="A72" s="12">
        <v>255007</v>
      </c>
      <c r="B72" s="13" t="s">
        <v>187</v>
      </c>
      <c r="C72" s="14" t="str">
        <f t="shared" si="2"/>
        <v>205</v>
      </c>
      <c r="D72" s="14" t="str">
        <f t="shared" si="3"/>
        <v>20502</v>
      </c>
      <c r="E72" s="14">
        <f>IF(ISNA(VLOOKUP(F72,'2021功能科目'!A:B,2,FALSE)),"",VLOOKUP(F72,'2021功能科目'!A:B,2,FALSE))</f>
        <v>2050204</v>
      </c>
      <c r="F72" s="13" t="s">
        <v>403</v>
      </c>
      <c r="G72" s="15">
        <v>38338143.81</v>
      </c>
      <c r="H72" s="15">
        <v>35720630.23</v>
      </c>
    </row>
    <row r="73" spans="1:8">
      <c r="A73" s="12">
        <v>255007</v>
      </c>
      <c r="B73" s="13" t="s">
        <v>187</v>
      </c>
      <c r="C73" s="14" t="str">
        <f t="shared" si="2"/>
        <v>205</v>
      </c>
      <c r="D73" s="14" t="str">
        <f t="shared" si="3"/>
        <v>20502</v>
      </c>
      <c r="E73" s="14">
        <f>IF(ISNA(VLOOKUP(F73,'2021功能科目'!A:B,2,FALSE)),"",VLOOKUP(F73,'2021功能科目'!A:B,2,FALSE))</f>
        <v>2050299</v>
      </c>
      <c r="F73" s="13" t="s">
        <v>404</v>
      </c>
      <c r="G73" s="15">
        <v>263264.9</v>
      </c>
      <c r="H73" s="15">
        <v>182800</v>
      </c>
    </row>
    <row r="74" spans="1:8">
      <c r="A74" s="12">
        <v>255007</v>
      </c>
      <c r="B74" s="13" t="s">
        <v>187</v>
      </c>
      <c r="C74" s="14" t="str">
        <f t="shared" si="2"/>
        <v>205</v>
      </c>
      <c r="D74" s="14" t="str">
        <f t="shared" si="3"/>
        <v>20508</v>
      </c>
      <c r="E74" s="14">
        <f>IF(ISNA(VLOOKUP(F74,'2021功能科目'!A:B,2,FALSE)),"",VLOOKUP(F74,'2021功能科目'!A:B,2,FALSE))</f>
        <v>2050803</v>
      </c>
      <c r="F74" s="13" t="s">
        <v>406</v>
      </c>
      <c r="G74" s="15">
        <v>23864.29</v>
      </c>
      <c r="H74" s="15">
        <v>95880</v>
      </c>
    </row>
    <row r="75" spans="1:8">
      <c r="A75" s="12">
        <v>255007</v>
      </c>
      <c r="B75" s="13" t="s">
        <v>187</v>
      </c>
      <c r="C75" s="14" t="str">
        <f t="shared" si="2"/>
        <v>205</v>
      </c>
      <c r="D75" s="14" t="str">
        <f t="shared" si="3"/>
        <v>20509</v>
      </c>
      <c r="E75" s="14">
        <f>IF(ISNA(VLOOKUP(F75,'2021功能科目'!A:B,2,FALSE)),"",VLOOKUP(F75,'2021功能科目'!A:B,2,FALSE))</f>
        <v>2050904</v>
      </c>
      <c r="F75" s="13" t="s">
        <v>407</v>
      </c>
      <c r="G75" s="15">
        <v>282940.1</v>
      </c>
      <c r="H75" s="15">
        <v>283275</v>
      </c>
    </row>
    <row r="76" spans="1:8">
      <c r="A76" s="12">
        <v>255007</v>
      </c>
      <c r="B76" s="13" t="s">
        <v>187</v>
      </c>
      <c r="C76" s="14" t="str">
        <f t="shared" si="2"/>
        <v>208</v>
      </c>
      <c r="D76" s="14" t="str">
        <f t="shared" si="3"/>
        <v>20805</v>
      </c>
      <c r="E76" s="14">
        <f>IF(ISNA(VLOOKUP(F76,'2021功能科目'!A:B,2,FALSE)),"",VLOOKUP(F76,'2021功能科目'!A:B,2,FALSE))</f>
        <v>2080502</v>
      </c>
      <c r="F76" s="13" t="s">
        <v>408</v>
      </c>
      <c r="G76" s="15">
        <v>2241733</v>
      </c>
      <c r="H76" s="15">
        <v>2168282</v>
      </c>
    </row>
    <row r="77" spans="1:8">
      <c r="A77" s="12">
        <v>255007</v>
      </c>
      <c r="B77" s="13" t="s">
        <v>187</v>
      </c>
      <c r="C77" s="14" t="str">
        <f t="shared" si="2"/>
        <v>208</v>
      </c>
      <c r="D77" s="14" t="str">
        <f t="shared" si="3"/>
        <v>20805</v>
      </c>
      <c r="E77" s="14">
        <f>IF(ISNA(VLOOKUP(F77,'2021功能科目'!A:B,2,FALSE)),"",VLOOKUP(F77,'2021功能科目'!A:B,2,FALSE))</f>
        <v>2080505</v>
      </c>
      <c r="F77" s="13" t="s">
        <v>409</v>
      </c>
      <c r="G77" s="15">
        <v>4610950.9</v>
      </c>
      <c r="H77" s="15">
        <v>4413424.96</v>
      </c>
    </row>
    <row r="78" spans="1:8">
      <c r="A78" s="12">
        <v>255007</v>
      </c>
      <c r="B78" s="13" t="s">
        <v>187</v>
      </c>
      <c r="C78" s="14" t="str">
        <f t="shared" si="2"/>
        <v>208</v>
      </c>
      <c r="D78" s="14" t="str">
        <f t="shared" si="3"/>
        <v>20805</v>
      </c>
      <c r="E78" s="14">
        <f>IF(ISNA(VLOOKUP(F78,'2021功能科目'!A:B,2,FALSE)),"",VLOOKUP(F78,'2021功能科目'!A:B,2,FALSE))</f>
        <v>2080506</v>
      </c>
      <c r="F78" s="13" t="s">
        <v>410</v>
      </c>
      <c r="G78" s="15">
        <v>2297103.92</v>
      </c>
      <c r="H78" s="15">
        <v>2206712.48</v>
      </c>
    </row>
    <row r="79" spans="1:8">
      <c r="A79" s="12">
        <v>255007</v>
      </c>
      <c r="B79" s="13" t="s">
        <v>187</v>
      </c>
      <c r="C79" s="14" t="str">
        <f t="shared" si="2"/>
        <v>210</v>
      </c>
      <c r="D79" s="14" t="str">
        <f t="shared" si="3"/>
        <v>21011</v>
      </c>
      <c r="E79" s="14">
        <f>IF(ISNA(VLOOKUP(F79,'2021功能科目'!A:B,2,FALSE)),"",VLOOKUP(F79,'2021功能科目'!A:B,2,FALSE))</f>
        <v>2101102</v>
      </c>
      <c r="F79" s="13" t="s">
        <v>411</v>
      </c>
      <c r="G79" s="15">
        <v>4098325.5</v>
      </c>
      <c r="H79" s="15">
        <v>3585907.78</v>
      </c>
    </row>
    <row r="80" spans="1:8">
      <c r="A80" s="12">
        <v>255007</v>
      </c>
      <c r="B80" s="13" t="s">
        <v>187</v>
      </c>
      <c r="C80" s="14" t="str">
        <f t="shared" si="2"/>
        <v>210</v>
      </c>
      <c r="D80" s="14" t="str">
        <f t="shared" si="3"/>
        <v>21011</v>
      </c>
      <c r="E80" s="14">
        <f>IF(ISNA(VLOOKUP(F80,'2021功能科目'!A:B,2,FALSE)),"",VLOOKUP(F80,'2021功能科目'!A:B,2,FALSE))</f>
        <v>2101199</v>
      </c>
      <c r="F80" s="13" t="s">
        <v>412</v>
      </c>
      <c r="G80" s="15">
        <v>90000</v>
      </c>
      <c r="H80" s="15">
        <v>90000</v>
      </c>
    </row>
    <row r="81" spans="1:8">
      <c r="A81" s="12">
        <v>255007</v>
      </c>
      <c r="B81" s="13" t="s">
        <v>187</v>
      </c>
      <c r="C81" s="14" t="str">
        <f t="shared" si="2"/>
        <v>221</v>
      </c>
      <c r="D81" s="14" t="str">
        <f t="shared" si="3"/>
        <v>22102</v>
      </c>
      <c r="E81" s="14">
        <f>IF(ISNA(VLOOKUP(F81,'2021功能科目'!A:B,2,FALSE)),"",VLOOKUP(F81,'2021功能科目'!A:B,2,FALSE))</f>
        <v>2210201</v>
      </c>
      <c r="F81" s="13" t="s">
        <v>413</v>
      </c>
      <c r="G81" s="15">
        <v>4016866</v>
      </c>
      <c r="H81" s="15">
        <v>3614628.72</v>
      </c>
    </row>
    <row r="82" spans="1:8">
      <c r="A82" s="12">
        <v>255007</v>
      </c>
      <c r="B82" s="13" t="s">
        <v>187</v>
      </c>
      <c r="C82" s="14" t="str">
        <f t="shared" si="2"/>
        <v>221</v>
      </c>
      <c r="D82" s="14" t="str">
        <f t="shared" si="3"/>
        <v>22102</v>
      </c>
      <c r="E82" s="14">
        <f>IF(ISNA(VLOOKUP(F82,'2021功能科目'!A:B,2,FALSE)),"",VLOOKUP(F82,'2021功能科目'!A:B,2,FALSE))</f>
        <v>2210202</v>
      </c>
      <c r="F82" s="13" t="s">
        <v>414</v>
      </c>
      <c r="G82" s="15">
        <v>193350</v>
      </c>
      <c r="H82" s="15">
        <v>187800</v>
      </c>
    </row>
    <row r="83" spans="1:8">
      <c r="A83" s="12">
        <v>255007</v>
      </c>
      <c r="B83" s="13" t="s">
        <v>187</v>
      </c>
      <c r="C83" s="14" t="str">
        <f t="shared" si="2"/>
        <v>221</v>
      </c>
      <c r="D83" s="14" t="str">
        <f t="shared" si="3"/>
        <v>22102</v>
      </c>
      <c r="E83" s="14">
        <f>IF(ISNA(VLOOKUP(F83,'2021功能科目'!A:B,2,FALSE)),"",VLOOKUP(F83,'2021功能科目'!A:B,2,FALSE))</f>
        <v>2210203</v>
      </c>
      <c r="F83" s="13" t="s">
        <v>415</v>
      </c>
      <c r="G83" s="15">
        <v>3602543</v>
      </c>
      <c r="H83" s="15">
        <v>3586764</v>
      </c>
    </row>
    <row r="84" spans="1:8">
      <c r="A84" s="12">
        <v>255009</v>
      </c>
      <c r="B84" s="13" t="s">
        <v>188</v>
      </c>
      <c r="C84" s="14" t="str">
        <f t="shared" si="2"/>
        <v>205</v>
      </c>
      <c r="D84" s="14" t="str">
        <f t="shared" si="3"/>
        <v>20502</v>
      </c>
      <c r="E84" s="14">
        <f>IF(ISNA(VLOOKUP(F84,'2021功能科目'!A:B,2,FALSE)),"",VLOOKUP(F84,'2021功能科目'!A:B,2,FALSE))</f>
        <v>2050203</v>
      </c>
      <c r="F84" s="13" t="s">
        <v>405</v>
      </c>
      <c r="G84" s="15">
        <v>122368</v>
      </c>
      <c r="H84" s="15">
        <v>0</v>
      </c>
    </row>
    <row r="85" spans="1:8">
      <c r="A85" s="12">
        <v>255009</v>
      </c>
      <c r="B85" s="13" t="s">
        <v>188</v>
      </c>
      <c r="C85" s="14" t="str">
        <f t="shared" si="2"/>
        <v>205</v>
      </c>
      <c r="D85" s="14" t="str">
        <f t="shared" si="3"/>
        <v>20502</v>
      </c>
      <c r="E85" s="14">
        <f>IF(ISNA(VLOOKUP(F85,'2021功能科目'!A:B,2,FALSE)),"",VLOOKUP(F85,'2021功能科目'!A:B,2,FALSE))</f>
        <v>2050204</v>
      </c>
      <c r="F85" s="13" t="s">
        <v>403</v>
      </c>
      <c r="G85" s="15">
        <v>115356363.66</v>
      </c>
      <c r="H85" s="15">
        <v>103880056.17</v>
      </c>
    </row>
    <row r="86" spans="1:8">
      <c r="A86" s="12">
        <v>255009</v>
      </c>
      <c r="B86" s="13" t="s">
        <v>188</v>
      </c>
      <c r="C86" s="14" t="str">
        <f t="shared" si="2"/>
        <v>205</v>
      </c>
      <c r="D86" s="14" t="str">
        <f t="shared" si="3"/>
        <v>20502</v>
      </c>
      <c r="E86" s="14">
        <f>IF(ISNA(VLOOKUP(F86,'2021功能科目'!A:B,2,FALSE)),"",VLOOKUP(F86,'2021功能科目'!A:B,2,FALSE))</f>
        <v>2050299</v>
      </c>
      <c r="F86" s="13" t="s">
        <v>404</v>
      </c>
      <c r="G86" s="15">
        <v>5835012.01</v>
      </c>
      <c r="H86" s="15">
        <v>4359470.93</v>
      </c>
    </row>
    <row r="87" spans="1:8">
      <c r="A87" s="12">
        <v>255009</v>
      </c>
      <c r="B87" s="13" t="s">
        <v>188</v>
      </c>
      <c r="C87" s="14" t="str">
        <f t="shared" si="2"/>
        <v>205</v>
      </c>
      <c r="D87" s="14" t="str">
        <f t="shared" si="3"/>
        <v>20508</v>
      </c>
      <c r="E87" s="14">
        <f>IF(ISNA(VLOOKUP(F87,'2021功能科目'!A:B,2,FALSE)),"",VLOOKUP(F87,'2021功能科目'!A:B,2,FALSE))</f>
        <v>2050803</v>
      </c>
      <c r="F87" s="13" t="s">
        <v>406</v>
      </c>
      <c r="G87" s="15">
        <v>262480</v>
      </c>
      <c r="H87" s="15">
        <v>262480</v>
      </c>
    </row>
    <row r="88" spans="1:8">
      <c r="A88" s="12">
        <v>255009</v>
      </c>
      <c r="B88" s="13" t="s">
        <v>188</v>
      </c>
      <c r="C88" s="14" t="str">
        <f t="shared" si="2"/>
        <v>205</v>
      </c>
      <c r="D88" s="14" t="str">
        <f t="shared" si="3"/>
        <v>20509</v>
      </c>
      <c r="E88" s="14">
        <f>IF(ISNA(VLOOKUP(F88,'2021功能科目'!A:B,2,FALSE)),"",VLOOKUP(F88,'2021功能科目'!A:B,2,FALSE))</f>
        <v>2050904</v>
      </c>
      <c r="F88" s="13" t="s">
        <v>407</v>
      </c>
      <c r="G88" s="15">
        <v>354143</v>
      </c>
      <c r="H88" s="15">
        <v>354180</v>
      </c>
    </row>
    <row r="89" spans="1:8">
      <c r="A89" s="12">
        <v>255009</v>
      </c>
      <c r="B89" s="13" t="s">
        <v>188</v>
      </c>
      <c r="C89" s="14" t="str">
        <f t="shared" si="2"/>
        <v>208</v>
      </c>
      <c r="D89" s="14" t="str">
        <f t="shared" si="3"/>
        <v>20805</v>
      </c>
      <c r="E89" s="14">
        <f>IF(ISNA(VLOOKUP(F89,'2021功能科目'!A:B,2,FALSE)),"",VLOOKUP(F89,'2021功能科目'!A:B,2,FALSE))</f>
        <v>2080502</v>
      </c>
      <c r="F89" s="13" t="s">
        <v>408</v>
      </c>
      <c r="G89" s="15">
        <v>6670339.8</v>
      </c>
      <c r="H89" s="15">
        <v>5190434.1</v>
      </c>
    </row>
    <row r="90" spans="1:8">
      <c r="A90" s="12">
        <v>255009</v>
      </c>
      <c r="B90" s="13" t="s">
        <v>188</v>
      </c>
      <c r="C90" s="14" t="str">
        <f t="shared" si="2"/>
        <v>208</v>
      </c>
      <c r="D90" s="14" t="str">
        <f t="shared" si="3"/>
        <v>20805</v>
      </c>
      <c r="E90" s="14">
        <f>IF(ISNA(VLOOKUP(F90,'2021功能科目'!A:B,2,FALSE)),"",VLOOKUP(F90,'2021功能科目'!A:B,2,FALSE))</f>
        <v>2080505</v>
      </c>
      <c r="F90" s="13" t="s">
        <v>409</v>
      </c>
      <c r="G90" s="15">
        <v>12199176.48</v>
      </c>
      <c r="H90" s="15">
        <v>12435942.4</v>
      </c>
    </row>
    <row r="91" spans="1:8">
      <c r="A91" s="12">
        <v>255009</v>
      </c>
      <c r="B91" s="13" t="s">
        <v>188</v>
      </c>
      <c r="C91" s="14" t="str">
        <f t="shared" si="2"/>
        <v>208</v>
      </c>
      <c r="D91" s="14" t="str">
        <f t="shared" si="3"/>
        <v>20805</v>
      </c>
      <c r="E91" s="14">
        <f>IF(ISNA(VLOOKUP(F91,'2021功能科目'!A:B,2,FALSE)),"",VLOOKUP(F91,'2021功能科目'!A:B,2,FALSE))</f>
        <v>2080506</v>
      </c>
      <c r="F91" s="13" t="s">
        <v>410</v>
      </c>
      <c r="G91" s="15">
        <v>6099588.24</v>
      </c>
      <c r="H91" s="15">
        <v>6217971.2</v>
      </c>
    </row>
    <row r="92" spans="1:8">
      <c r="A92" s="12">
        <v>255009</v>
      </c>
      <c r="B92" s="13" t="s">
        <v>188</v>
      </c>
      <c r="C92" s="14" t="str">
        <f t="shared" si="2"/>
        <v>210</v>
      </c>
      <c r="D92" s="14" t="str">
        <f t="shared" si="3"/>
        <v>21011</v>
      </c>
      <c r="E92" s="14">
        <f>IF(ISNA(VLOOKUP(F92,'2021功能科目'!A:B,2,FALSE)),"",VLOOKUP(F92,'2021功能科目'!A:B,2,FALSE))</f>
        <v>2101102</v>
      </c>
      <c r="F92" s="13" t="s">
        <v>411</v>
      </c>
      <c r="G92" s="15">
        <v>11683337.53</v>
      </c>
      <c r="H92" s="15">
        <v>10104203.2</v>
      </c>
    </row>
    <row r="93" spans="1:8">
      <c r="A93" s="12">
        <v>255009</v>
      </c>
      <c r="B93" s="13" t="s">
        <v>188</v>
      </c>
      <c r="C93" s="14" t="str">
        <f t="shared" si="2"/>
        <v>210</v>
      </c>
      <c r="D93" s="14" t="str">
        <f t="shared" si="3"/>
        <v>21011</v>
      </c>
      <c r="E93" s="14">
        <f>IF(ISNA(VLOOKUP(F93,'2021功能科目'!A:B,2,FALSE)),"",VLOOKUP(F93,'2021功能科目'!A:B,2,FALSE))</f>
        <v>2101199</v>
      </c>
      <c r="F93" s="13" t="s">
        <v>412</v>
      </c>
      <c r="G93" s="15">
        <v>450000</v>
      </c>
      <c r="H93" s="15">
        <v>450000</v>
      </c>
    </row>
    <row r="94" spans="1:8">
      <c r="A94" s="12">
        <v>255009</v>
      </c>
      <c r="B94" s="13" t="s">
        <v>188</v>
      </c>
      <c r="C94" s="14" t="str">
        <f t="shared" si="2"/>
        <v>221</v>
      </c>
      <c r="D94" s="14" t="str">
        <f t="shared" si="3"/>
        <v>22102</v>
      </c>
      <c r="E94" s="14">
        <f>IF(ISNA(VLOOKUP(F94,'2021功能科目'!A:B,2,FALSE)),"",VLOOKUP(F94,'2021功能科目'!A:B,2,FALSE))</f>
        <v>2210201</v>
      </c>
      <c r="F94" s="13" t="s">
        <v>413</v>
      </c>
      <c r="G94" s="15">
        <v>11141156</v>
      </c>
      <c r="H94" s="15">
        <v>10160716.8</v>
      </c>
    </row>
    <row r="95" spans="1:8">
      <c r="A95" s="12">
        <v>255009</v>
      </c>
      <c r="B95" s="13" t="s">
        <v>188</v>
      </c>
      <c r="C95" s="14" t="str">
        <f t="shared" si="2"/>
        <v>221</v>
      </c>
      <c r="D95" s="14" t="str">
        <f t="shared" si="3"/>
        <v>22102</v>
      </c>
      <c r="E95" s="14">
        <f>IF(ISNA(VLOOKUP(F95,'2021功能科目'!A:B,2,FALSE)),"",VLOOKUP(F95,'2021功能科目'!A:B,2,FALSE))</f>
        <v>2210202</v>
      </c>
      <c r="F95" s="13" t="s">
        <v>414</v>
      </c>
      <c r="G95" s="15">
        <v>388500</v>
      </c>
      <c r="H95" s="15">
        <v>392040</v>
      </c>
    </row>
    <row r="96" spans="1:8">
      <c r="A96" s="12">
        <v>255009</v>
      </c>
      <c r="B96" s="13" t="s">
        <v>188</v>
      </c>
      <c r="C96" s="14" t="str">
        <f t="shared" si="2"/>
        <v>221</v>
      </c>
      <c r="D96" s="14" t="str">
        <f t="shared" si="3"/>
        <v>22102</v>
      </c>
      <c r="E96" s="14">
        <f>IF(ISNA(VLOOKUP(F96,'2021功能科目'!A:B,2,FALSE)),"",VLOOKUP(F96,'2021功能科目'!A:B,2,FALSE))</f>
        <v>2210203</v>
      </c>
      <c r="F96" s="13" t="s">
        <v>415</v>
      </c>
      <c r="G96" s="15">
        <v>9510764</v>
      </c>
      <c r="H96" s="15">
        <v>9344041.08</v>
      </c>
    </row>
    <row r="97" spans="1:8">
      <c r="A97" s="12">
        <v>255010</v>
      </c>
      <c r="B97" s="13" t="s">
        <v>189</v>
      </c>
      <c r="C97" s="14" t="str">
        <f t="shared" si="2"/>
        <v>205</v>
      </c>
      <c r="D97" s="14" t="str">
        <f t="shared" si="3"/>
        <v>20502</v>
      </c>
      <c r="E97" s="14">
        <f>IF(ISNA(VLOOKUP(F97,'2021功能科目'!A:B,2,FALSE)),"",VLOOKUP(F97,'2021功能科目'!A:B,2,FALSE))</f>
        <v>2050204</v>
      </c>
      <c r="F97" s="13" t="s">
        <v>403</v>
      </c>
      <c r="G97" s="15">
        <v>49755745.61</v>
      </c>
      <c r="H97" s="15">
        <v>47658824.17</v>
      </c>
    </row>
    <row r="98" spans="1:8">
      <c r="A98" s="12">
        <v>255010</v>
      </c>
      <c r="B98" s="13" t="s">
        <v>189</v>
      </c>
      <c r="C98" s="14" t="str">
        <f t="shared" si="2"/>
        <v>205</v>
      </c>
      <c r="D98" s="14" t="str">
        <f t="shared" si="3"/>
        <v>20502</v>
      </c>
      <c r="E98" s="14">
        <f>IF(ISNA(VLOOKUP(F98,'2021功能科目'!A:B,2,FALSE)),"",VLOOKUP(F98,'2021功能科目'!A:B,2,FALSE))</f>
        <v>2050299</v>
      </c>
      <c r="F98" s="13" t="s">
        <v>404</v>
      </c>
      <c r="G98" s="15">
        <v>236900.06</v>
      </c>
      <c r="H98" s="15">
        <v>140600</v>
      </c>
    </row>
    <row r="99" spans="1:8">
      <c r="A99" s="12">
        <v>255010</v>
      </c>
      <c r="B99" s="13" t="s">
        <v>189</v>
      </c>
      <c r="C99" s="14" t="str">
        <f t="shared" si="2"/>
        <v>205</v>
      </c>
      <c r="D99" s="14" t="str">
        <f t="shared" si="3"/>
        <v>20508</v>
      </c>
      <c r="E99" s="14">
        <f>IF(ISNA(VLOOKUP(F99,'2021功能科目'!A:B,2,FALSE)),"",VLOOKUP(F99,'2021功能科目'!A:B,2,FALSE))</f>
        <v>2050803</v>
      </c>
      <c r="F99" s="13" t="s">
        <v>406</v>
      </c>
      <c r="G99" s="15">
        <v>84972.68</v>
      </c>
      <c r="H99" s="15">
        <v>85000</v>
      </c>
    </row>
    <row r="100" spans="1:8">
      <c r="A100" s="12">
        <v>255010</v>
      </c>
      <c r="B100" s="13" t="s">
        <v>189</v>
      </c>
      <c r="C100" s="14" t="str">
        <f t="shared" si="2"/>
        <v>205</v>
      </c>
      <c r="D100" s="14" t="str">
        <f t="shared" si="3"/>
        <v>20509</v>
      </c>
      <c r="E100" s="14">
        <f>IF(ISNA(VLOOKUP(F100,'2021功能科目'!A:B,2,FALSE)),"",VLOOKUP(F100,'2021功能科目'!A:B,2,FALSE))</f>
        <v>2050904</v>
      </c>
      <c r="F100" s="13" t="s">
        <v>407</v>
      </c>
      <c r="G100" s="15">
        <v>500000</v>
      </c>
      <c r="H100" s="15">
        <v>500000</v>
      </c>
    </row>
    <row r="101" spans="1:8">
      <c r="A101" s="12">
        <v>255010</v>
      </c>
      <c r="B101" s="13" t="s">
        <v>189</v>
      </c>
      <c r="C101" s="14" t="str">
        <f t="shared" si="2"/>
        <v>208</v>
      </c>
      <c r="D101" s="14" t="str">
        <f t="shared" si="3"/>
        <v>20805</v>
      </c>
      <c r="E101" s="14">
        <f>IF(ISNA(VLOOKUP(F101,'2021功能科目'!A:B,2,FALSE)),"",VLOOKUP(F101,'2021功能科目'!A:B,2,FALSE))</f>
        <v>2080502</v>
      </c>
      <c r="F101" s="13" t="s">
        <v>408</v>
      </c>
      <c r="G101" s="15">
        <v>2431690.8</v>
      </c>
      <c r="H101" s="15">
        <v>1778313.6</v>
      </c>
    </row>
    <row r="102" spans="1:8">
      <c r="A102" s="12">
        <v>255010</v>
      </c>
      <c r="B102" s="13" t="s">
        <v>189</v>
      </c>
      <c r="C102" s="14" t="str">
        <f t="shared" si="2"/>
        <v>208</v>
      </c>
      <c r="D102" s="14" t="str">
        <f t="shared" si="3"/>
        <v>20805</v>
      </c>
      <c r="E102" s="14">
        <f>IF(ISNA(VLOOKUP(F102,'2021功能科目'!A:B,2,FALSE)),"",VLOOKUP(F102,'2021功能科目'!A:B,2,FALSE))</f>
        <v>2080505</v>
      </c>
      <c r="F102" s="13" t="s">
        <v>409</v>
      </c>
      <c r="G102" s="15">
        <v>3536824.64</v>
      </c>
      <c r="H102" s="15">
        <v>3921834.09</v>
      </c>
    </row>
    <row r="103" spans="1:8">
      <c r="A103" s="12">
        <v>255010</v>
      </c>
      <c r="B103" s="13" t="s">
        <v>189</v>
      </c>
      <c r="C103" s="14" t="str">
        <f t="shared" si="2"/>
        <v>208</v>
      </c>
      <c r="D103" s="14" t="str">
        <f t="shared" si="3"/>
        <v>20805</v>
      </c>
      <c r="E103" s="14">
        <f>IF(ISNA(VLOOKUP(F103,'2021功能科目'!A:B,2,FALSE)),"",VLOOKUP(F103,'2021功能科目'!A:B,2,FALSE))</f>
        <v>2080506</v>
      </c>
      <c r="F103" s="13" t="s">
        <v>410</v>
      </c>
      <c r="G103" s="15">
        <v>1759212.24</v>
      </c>
      <c r="H103" s="15">
        <v>1960917.05</v>
      </c>
    </row>
    <row r="104" spans="1:8">
      <c r="A104" s="12">
        <v>255010</v>
      </c>
      <c r="B104" s="13" t="s">
        <v>189</v>
      </c>
      <c r="C104" s="14" t="str">
        <f t="shared" si="2"/>
        <v>210</v>
      </c>
      <c r="D104" s="14" t="str">
        <f t="shared" si="3"/>
        <v>21011</v>
      </c>
      <c r="E104" s="14">
        <f>IF(ISNA(VLOOKUP(F104,'2021功能科目'!A:B,2,FALSE)),"",VLOOKUP(F104,'2021功能科目'!A:B,2,FALSE))</f>
        <v>2101102</v>
      </c>
      <c r="F104" s="13" t="s">
        <v>411</v>
      </c>
      <c r="G104" s="15">
        <v>3876985.56</v>
      </c>
      <c r="H104" s="15">
        <v>3186490.2</v>
      </c>
    </row>
    <row r="105" spans="1:8">
      <c r="A105" s="12">
        <v>255010</v>
      </c>
      <c r="B105" s="13" t="s">
        <v>189</v>
      </c>
      <c r="C105" s="14" t="str">
        <f t="shared" si="2"/>
        <v>210</v>
      </c>
      <c r="D105" s="14" t="str">
        <f t="shared" si="3"/>
        <v>21011</v>
      </c>
      <c r="E105" s="14">
        <f>IF(ISNA(VLOOKUP(F105,'2021功能科目'!A:B,2,FALSE)),"",VLOOKUP(F105,'2021功能科目'!A:B,2,FALSE))</f>
        <v>2101199</v>
      </c>
      <c r="F105" s="13" t="s">
        <v>412</v>
      </c>
      <c r="G105" s="15">
        <v>90000</v>
      </c>
      <c r="H105" s="15">
        <v>90000</v>
      </c>
    </row>
    <row r="106" spans="1:8">
      <c r="A106" s="12">
        <v>255010</v>
      </c>
      <c r="B106" s="13" t="s">
        <v>189</v>
      </c>
      <c r="C106" s="14" t="str">
        <f t="shared" si="2"/>
        <v>221</v>
      </c>
      <c r="D106" s="14" t="str">
        <f t="shared" si="3"/>
        <v>22102</v>
      </c>
      <c r="E106" s="14">
        <f>IF(ISNA(VLOOKUP(F106,'2021功能科目'!A:B,2,FALSE)),"",VLOOKUP(F106,'2021功能科目'!A:B,2,FALSE))</f>
        <v>2210201</v>
      </c>
      <c r="F106" s="13" t="s">
        <v>413</v>
      </c>
      <c r="G106" s="15">
        <v>3618425</v>
      </c>
      <c r="H106" s="15">
        <v>3211375.57</v>
      </c>
    </row>
    <row r="107" spans="1:8">
      <c r="A107" s="12">
        <v>255010</v>
      </c>
      <c r="B107" s="13" t="s">
        <v>189</v>
      </c>
      <c r="C107" s="14" t="str">
        <f t="shared" si="2"/>
        <v>221</v>
      </c>
      <c r="D107" s="14" t="str">
        <f t="shared" si="3"/>
        <v>22102</v>
      </c>
      <c r="E107" s="14">
        <f>IF(ISNA(VLOOKUP(F107,'2021功能科目'!A:B,2,FALSE)),"",VLOOKUP(F107,'2021功能科目'!A:B,2,FALSE))</f>
        <v>2210202</v>
      </c>
      <c r="F107" s="13" t="s">
        <v>414</v>
      </c>
      <c r="G107" s="15">
        <v>146940</v>
      </c>
      <c r="H107" s="15">
        <v>149520</v>
      </c>
    </row>
    <row r="108" spans="1:8">
      <c r="A108" s="12">
        <v>255010</v>
      </c>
      <c r="B108" s="13" t="s">
        <v>189</v>
      </c>
      <c r="C108" s="14" t="str">
        <f t="shared" si="2"/>
        <v>221</v>
      </c>
      <c r="D108" s="14" t="str">
        <f t="shared" si="3"/>
        <v>22102</v>
      </c>
      <c r="E108" s="14">
        <f>IF(ISNA(VLOOKUP(F108,'2021功能科目'!A:B,2,FALSE)),"",VLOOKUP(F108,'2021功能科目'!A:B,2,FALSE))</f>
        <v>2210203</v>
      </c>
      <c r="F108" s="13" t="s">
        <v>415</v>
      </c>
      <c r="G108" s="15">
        <v>3185751</v>
      </c>
      <c r="H108" s="15">
        <v>3099660</v>
      </c>
    </row>
    <row r="109" spans="1:8">
      <c r="A109" s="12">
        <v>255012</v>
      </c>
      <c r="B109" s="13" t="s">
        <v>190</v>
      </c>
      <c r="C109" s="14" t="str">
        <f t="shared" si="2"/>
        <v>205</v>
      </c>
      <c r="D109" s="14" t="str">
        <f t="shared" si="3"/>
        <v>20502</v>
      </c>
      <c r="E109" s="14">
        <f>IF(ISNA(VLOOKUP(F109,'2021功能科目'!A:B,2,FALSE)),"",VLOOKUP(F109,'2021功能科目'!A:B,2,FALSE))</f>
        <v>2050203</v>
      </c>
      <c r="F109" s="13" t="s">
        <v>405</v>
      </c>
      <c r="G109" s="15">
        <v>66800</v>
      </c>
      <c r="H109" s="15">
        <v>0</v>
      </c>
    </row>
    <row r="110" spans="1:8">
      <c r="A110" s="12">
        <v>255012</v>
      </c>
      <c r="B110" s="13" t="s">
        <v>190</v>
      </c>
      <c r="C110" s="14" t="str">
        <f t="shared" si="2"/>
        <v>205</v>
      </c>
      <c r="D110" s="14" t="str">
        <f t="shared" si="3"/>
        <v>20502</v>
      </c>
      <c r="E110" s="14">
        <f>IF(ISNA(VLOOKUP(F110,'2021功能科目'!A:B,2,FALSE)),"",VLOOKUP(F110,'2021功能科目'!A:B,2,FALSE))</f>
        <v>2050204</v>
      </c>
      <c r="F110" s="13" t="s">
        <v>403</v>
      </c>
      <c r="G110" s="15">
        <v>37652710.38</v>
      </c>
      <c r="H110" s="15">
        <v>34839087.26</v>
      </c>
    </row>
    <row r="111" spans="1:8">
      <c r="A111" s="12">
        <v>255012</v>
      </c>
      <c r="B111" s="13" t="s">
        <v>190</v>
      </c>
      <c r="C111" s="14" t="str">
        <f t="shared" si="2"/>
        <v>205</v>
      </c>
      <c r="D111" s="14" t="str">
        <f t="shared" si="3"/>
        <v>20502</v>
      </c>
      <c r="E111" s="14">
        <f>IF(ISNA(VLOOKUP(F111,'2021功能科目'!A:B,2,FALSE)),"",VLOOKUP(F111,'2021功能科目'!A:B,2,FALSE))</f>
        <v>2050299</v>
      </c>
      <c r="F111" s="13" t="s">
        <v>404</v>
      </c>
      <c r="G111" s="15">
        <v>278029.4</v>
      </c>
      <c r="H111" s="15">
        <v>197900</v>
      </c>
    </row>
    <row r="112" spans="1:8">
      <c r="A112" s="12">
        <v>255012</v>
      </c>
      <c r="B112" s="13" t="s">
        <v>190</v>
      </c>
      <c r="C112" s="14" t="str">
        <f t="shared" si="2"/>
        <v>205</v>
      </c>
      <c r="D112" s="14" t="str">
        <f t="shared" si="3"/>
        <v>20508</v>
      </c>
      <c r="E112" s="14">
        <f>IF(ISNA(VLOOKUP(F112,'2021功能科目'!A:B,2,FALSE)),"",VLOOKUP(F112,'2021功能科目'!A:B,2,FALSE))</f>
        <v>2050803</v>
      </c>
      <c r="F112" s="13" t="s">
        <v>406</v>
      </c>
      <c r="G112" s="15">
        <v>83983.53</v>
      </c>
      <c r="H112" s="15">
        <v>89760</v>
      </c>
    </row>
    <row r="113" spans="1:8">
      <c r="A113" s="12">
        <v>255012</v>
      </c>
      <c r="B113" s="13" t="s">
        <v>190</v>
      </c>
      <c r="C113" s="14" t="str">
        <f t="shared" si="2"/>
        <v>205</v>
      </c>
      <c r="D113" s="14" t="str">
        <f t="shared" si="3"/>
        <v>20509</v>
      </c>
      <c r="E113" s="14">
        <f>IF(ISNA(VLOOKUP(F113,'2021功能科目'!A:B,2,FALSE)),"",VLOOKUP(F113,'2021功能科目'!A:B,2,FALSE))</f>
        <v>2050903</v>
      </c>
      <c r="F113" s="13" t="s">
        <v>417</v>
      </c>
      <c r="G113" s="15">
        <v>4418000</v>
      </c>
      <c r="H113" s="15">
        <v>1770000</v>
      </c>
    </row>
    <row r="114" spans="1:8">
      <c r="A114" s="12">
        <v>255012</v>
      </c>
      <c r="B114" s="13" t="s">
        <v>190</v>
      </c>
      <c r="C114" s="14" t="str">
        <f t="shared" si="2"/>
        <v>205</v>
      </c>
      <c r="D114" s="14" t="str">
        <f t="shared" si="3"/>
        <v>20509</v>
      </c>
      <c r="E114" s="14">
        <f>IF(ISNA(VLOOKUP(F114,'2021功能科目'!A:B,2,FALSE)),"",VLOOKUP(F114,'2021功能科目'!A:B,2,FALSE))</f>
        <v>2050904</v>
      </c>
      <c r="F114" s="13" t="s">
        <v>407</v>
      </c>
      <c r="G114" s="15">
        <v>511690</v>
      </c>
      <c r="H114" s="15">
        <v>511800</v>
      </c>
    </row>
    <row r="115" spans="1:8">
      <c r="A115" s="12">
        <v>255012</v>
      </c>
      <c r="B115" s="13" t="s">
        <v>190</v>
      </c>
      <c r="C115" s="14" t="str">
        <f t="shared" si="2"/>
        <v>208</v>
      </c>
      <c r="D115" s="14" t="str">
        <f t="shared" si="3"/>
        <v>20805</v>
      </c>
      <c r="E115" s="14">
        <f>IF(ISNA(VLOOKUP(F115,'2021功能科目'!A:B,2,FALSE)),"",VLOOKUP(F115,'2021功能科目'!A:B,2,FALSE))</f>
        <v>2080502</v>
      </c>
      <c r="F115" s="13" t="s">
        <v>408</v>
      </c>
      <c r="G115" s="15">
        <v>1988543</v>
      </c>
      <c r="H115" s="15">
        <v>1659372</v>
      </c>
    </row>
    <row r="116" spans="1:8">
      <c r="A116" s="12">
        <v>255012</v>
      </c>
      <c r="B116" s="13" t="s">
        <v>190</v>
      </c>
      <c r="C116" s="14" t="str">
        <f t="shared" si="2"/>
        <v>208</v>
      </c>
      <c r="D116" s="14" t="str">
        <f t="shared" si="3"/>
        <v>20805</v>
      </c>
      <c r="E116" s="14">
        <f>IF(ISNA(VLOOKUP(F116,'2021功能科目'!A:B,2,FALSE)),"",VLOOKUP(F116,'2021功能科目'!A:B,2,FALSE))</f>
        <v>2080505</v>
      </c>
      <c r="F116" s="13" t="s">
        <v>409</v>
      </c>
      <c r="G116" s="15">
        <v>4162003.92</v>
      </c>
      <c r="H116" s="15">
        <v>4206500.48</v>
      </c>
    </row>
    <row r="117" spans="1:8">
      <c r="A117" s="12">
        <v>255012</v>
      </c>
      <c r="B117" s="13" t="s">
        <v>190</v>
      </c>
      <c r="C117" s="14" t="str">
        <f t="shared" si="2"/>
        <v>208</v>
      </c>
      <c r="D117" s="14" t="str">
        <f t="shared" si="3"/>
        <v>20805</v>
      </c>
      <c r="E117" s="14">
        <f>IF(ISNA(VLOOKUP(F117,'2021功能科目'!A:B,2,FALSE)),"",VLOOKUP(F117,'2021功能科目'!A:B,2,FALSE))</f>
        <v>2080506</v>
      </c>
      <c r="F117" s="13" t="s">
        <v>410</v>
      </c>
      <c r="G117" s="15">
        <v>2081001.96</v>
      </c>
      <c r="H117" s="15">
        <v>2103250.24</v>
      </c>
    </row>
    <row r="118" spans="1:8">
      <c r="A118" s="12">
        <v>255012</v>
      </c>
      <c r="B118" s="13" t="s">
        <v>190</v>
      </c>
      <c r="C118" s="14" t="str">
        <f t="shared" si="2"/>
        <v>210</v>
      </c>
      <c r="D118" s="14" t="str">
        <f t="shared" si="3"/>
        <v>21011</v>
      </c>
      <c r="E118" s="14">
        <f>IF(ISNA(VLOOKUP(F118,'2021功能科目'!A:B,2,FALSE)),"",VLOOKUP(F118,'2021功能科目'!A:B,2,FALSE))</f>
        <v>2101102</v>
      </c>
      <c r="F118" s="13" t="s">
        <v>411</v>
      </c>
      <c r="G118" s="15">
        <v>3671171.7</v>
      </c>
      <c r="H118" s="15">
        <v>3417781.64</v>
      </c>
    </row>
    <row r="119" spans="1:8">
      <c r="A119" s="12">
        <v>255012</v>
      </c>
      <c r="B119" s="13" t="s">
        <v>190</v>
      </c>
      <c r="C119" s="14" t="str">
        <f t="shared" si="2"/>
        <v>210</v>
      </c>
      <c r="D119" s="14" t="str">
        <f t="shared" si="3"/>
        <v>21011</v>
      </c>
      <c r="E119" s="14">
        <f>IF(ISNA(VLOOKUP(F119,'2021功能科目'!A:B,2,FALSE)),"",VLOOKUP(F119,'2021功能科目'!A:B,2,FALSE))</f>
        <v>2101199</v>
      </c>
      <c r="F119" s="13" t="s">
        <v>412</v>
      </c>
      <c r="G119" s="15">
        <v>90000</v>
      </c>
      <c r="H119" s="15">
        <v>90000</v>
      </c>
    </row>
    <row r="120" spans="1:8">
      <c r="A120" s="12">
        <v>255012</v>
      </c>
      <c r="B120" s="13" t="s">
        <v>190</v>
      </c>
      <c r="C120" s="14" t="str">
        <f t="shared" si="2"/>
        <v>221</v>
      </c>
      <c r="D120" s="14" t="str">
        <f t="shared" si="3"/>
        <v>22102</v>
      </c>
      <c r="E120" s="14">
        <f>IF(ISNA(VLOOKUP(F120,'2021功能科目'!A:B,2,FALSE)),"",VLOOKUP(F120,'2021功能科目'!A:B,2,FALSE))</f>
        <v>2210201</v>
      </c>
      <c r="F120" s="13" t="s">
        <v>413</v>
      </c>
      <c r="G120" s="15">
        <v>3969309</v>
      </c>
      <c r="H120" s="15">
        <v>3439995.36</v>
      </c>
    </row>
    <row r="121" spans="1:8">
      <c r="A121" s="12">
        <v>255012</v>
      </c>
      <c r="B121" s="13" t="s">
        <v>190</v>
      </c>
      <c r="C121" s="14" t="str">
        <f t="shared" si="2"/>
        <v>221</v>
      </c>
      <c r="D121" s="14" t="str">
        <f t="shared" si="3"/>
        <v>22102</v>
      </c>
      <c r="E121" s="14">
        <f>IF(ISNA(VLOOKUP(F121,'2021功能科目'!A:B,2,FALSE)),"",VLOOKUP(F121,'2021功能科目'!A:B,2,FALSE))</f>
        <v>2210202</v>
      </c>
      <c r="F121" s="13" t="s">
        <v>414</v>
      </c>
      <c r="G121" s="15">
        <v>139000</v>
      </c>
      <c r="H121" s="15">
        <v>138120</v>
      </c>
    </row>
    <row r="122" spans="1:8">
      <c r="A122" s="12">
        <v>255012</v>
      </c>
      <c r="B122" s="13" t="s">
        <v>190</v>
      </c>
      <c r="C122" s="14" t="str">
        <f t="shared" si="2"/>
        <v>221</v>
      </c>
      <c r="D122" s="14" t="str">
        <f t="shared" si="3"/>
        <v>22102</v>
      </c>
      <c r="E122" s="14">
        <f>IF(ISNA(VLOOKUP(F122,'2021功能科目'!A:B,2,FALSE)),"",VLOOKUP(F122,'2021功能科目'!A:B,2,FALSE))</f>
        <v>2210203</v>
      </c>
      <c r="F122" s="13" t="s">
        <v>415</v>
      </c>
      <c r="G122" s="15">
        <v>2834610</v>
      </c>
      <c r="H122" s="15">
        <v>2828148</v>
      </c>
    </row>
    <row r="123" spans="1:8">
      <c r="A123" s="12">
        <v>255013</v>
      </c>
      <c r="B123" s="13" t="s">
        <v>191</v>
      </c>
      <c r="C123" s="14" t="str">
        <f t="shared" si="2"/>
        <v>205</v>
      </c>
      <c r="D123" s="14" t="str">
        <f t="shared" si="3"/>
        <v>20502</v>
      </c>
      <c r="E123" s="14">
        <f>IF(ISNA(VLOOKUP(F123,'2021功能科目'!A:B,2,FALSE)),"",VLOOKUP(F123,'2021功能科目'!A:B,2,FALSE))</f>
        <v>2050204</v>
      </c>
      <c r="F123" s="13" t="s">
        <v>403</v>
      </c>
      <c r="G123" s="15">
        <v>27749961.12</v>
      </c>
      <c r="H123" s="15">
        <v>26919293.34</v>
      </c>
    </row>
    <row r="124" spans="1:8">
      <c r="A124" s="12">
        <v>255013</v>
      </c>
      <c r="B124" s="13" t="s">
        <v>191</v>
      </c>
      <c r="C124" s="14" t="str">
        <f t="shared" si="2"/>
        <v>205</v>
      </c>
      <c r="D124" s="14" t="str">
        <f t="shared" si="3"/>
        <v>20502</v>
      </c>
      <c r="E124" s="14">
        <f>IF(ISNA(VLOOKUP(F124,'2021功能科目'!A:B,2,FALSE)),"",VLOOKUP(F124,'2021功能科目'!A:B,2,FALSE))</f>
        <v>2050299</v>
      </c>
      <c r="F124" s="13" t="s">
        <v>404</v>
      </c>
      <c r="G124" s="15">
        <v>171981.67</v>
      </c>
      <c r="H124" s="15">
        <v>136300</v>
      </c>
    </row>
    <row r="125" spans="1:8">
      <c r="A125" s="12">
        <v>255013</v>
      </c>
      <c r="B125" s="13" t="s">
        <v>191</v>
      </c>
      <c r="C125" s="14" t="str">
        <f t="shared" si="2"/>
        <v>205</v>
      </c>
      <c r="D125" s="14" t="str">
        <f t="shared" si="3"/>
        <v>20508</v>
      </c>
      <c r="E125" s="14">
        <f>IF(ISNA(VLOOKUP(F125,'2021功能科目'!A:B,2,FALSE)),"",VLOOKUP(F125,'2021功能科目'!A:B,2,FALSE))</f>
        <v>2050803</v>
      </c>
      <c r="F125" s="13" t="s">
        <v>406</v>
      </c>
      <c r="G125" s="15">
        <v>72760</v>
      </c>
      <c r="H125" s="15">
        <v>72760</v>
      </c>
    </row>
    <row r="126" spans="1:8">
      <c r="A126" s="12">
        <v>255013</v>
      </c>
      <c r="B126" s="13" t="s">
        <v>191</v>
      </c>
      <c r="C126" s="14" t="str">
        <f t="shared" si="2"/>
        <v>205</v>
      </c>
      <c r="D126" s="14" t="str">
        <f t="shared" si="3"/>
        <v>20509</v>
      </c>
      <c r="E126" s="14">
        <f>IF(ISNA(VLOOKUP(F126,'2021功能科目'!A:B,2,FALSE)),"",VLOOKUP(F126,'2021功能科目'!A:B,2,FALSE))</f>
        <v>2050904</v>
      </c>
      <c r="F126" s="13" t="s">
        <v>407</v>
      </c>
      <c r="G126" s="15">
        <v>8625</v>
      </c>
      <c r="H126" s="15">
        <v>8625</v>
      </c>
    </row>
    <row r="127" spans="1:8">
      <c r="A127" s="12">
        <v>255013</v>
      </c>
      <c r="B127" s="13" t="s">
        <v>191</v>
      </c>
      <c r="C127" s="14" t="str">
        <f t="shared" si="2"/>
        <v>208</v>
      </c>
      <c r="D127" s="14" t="str">
        <f t="shared" si="3"/>
        <v>20805</v>
      </c>
      <c r="E127" s="14">
        <f>IF(ISNA(VLOOKUP(F127,'2021功能科目'!A:B,2,FALSE)),"",VLOOKUP(F127,'2021功能科目'!A:B,2,FALSE))</f>
        <v>2080502</v>
      </c>
      <c r="F127" s="13" t="s">
        <v>408</v>
      </c>
      <c r="G127" s="15">
        <v>3084837.92</v>
      </c>
      <c r="H127" s="15">
        <v>2377391.8</v>
      </c>
    </row>
    <row r="128" spans="1:8">
      <c r="A128" s="12">
        <v>255013</v>
      </c>
      <c r="B128" s="13" t="s">
        <v>191</v>
      </c>
      <c r="C128" s="14" t="str">
        <f t="shared" si="2"/>
        <v>208</v>
      </c>
      <c r="D128" s="14" t="str">
        <f t="shared" si="3"/>
        <v>20805</v>
      </c>
      <c r="E128" s="14">
        <f>IF(ISNA(VLOOKUP(F128,'2021功能科目'!A:B,2,FALSE)),"",VLOOKUP(F128,'2021功能科目'!A:B,2,FALSE))</f>
        <v>2080505</v>
      </c>
      <c r="F128" s="13" t="s">
        <v>409</v>
      </c>
      <c r="G128" s="15">
        <v>2680291.5</v>
      </c>
      <c r="H128" s="15">
        <v>3326201.92</v>
      </c>
    </row>
    <row r="129" spans="1:8">
      <c r="A129" s="12">
        <v>255013</v>
      </c>
      <c r="B129" s="13" t="s">
        <v>191</v>
      </c>
      <c r="C129" s="14" t="str">
        <f t="shared" si="2"/>
        <v>208</v>
      </c>
      <c r="D129" s="14" t="str">
        <f t="shared" si="3"/>
        <v>20805</v>
      </c>
      <c r="E129" s="14">
        <f>IF(ISNA(VLOOKUP(F129,'2021功能科目'!A:B,2,FALSE)),"",VLOOKUP(F129,'2021功能科目'!A:B,2,FALSE))</f>
        <v>2080506</v>
      </c>
      <c r="F129" s="13" t="s">
        <v>410</v>
      </c>
      <c r="G129" s="15">
        <v>1335017.52</v>
      </c>
      <c r="H129" s="15">
        <v>1663100.96</v>
      </c>
    </row>
    <row r="130" spans="1:8">
      <c r="A130" s="12">
        <v>255013</v>
      </c>
      <c r="B130" s="13" t="s">
        <v>191</v>
      </c>
      <c r="C130" s="14" t="str">
        <f t="shared" si="2"/>
        <v>210</v>
      </c>
      <c r="D130" s="14" t="str">
        <f t="shared" si="3"/>
        <v>21011</v>
      </c>
      <c r="E130" s="14">
        <f>IF(ISNA(VLOOKUP(F130,'2021功能科目'!A:B,2,FALSE)),"",VLOOKUP(F130,'2021功能科目'!A:B,2,FALSE))</f>
        <v>2101102</v>
      </c>
      <c r="F130" s="13" t="s">
        <v>411</v>
      </c>
      <c r="G130" s="15">
        <v>3012334.26</v>
      </c>
      <c r="H130" s="15">
        <v>2702539.06</v>
      </c>
    </row>
    <row r="131" spans="1:8">
      <c r="A131" s="12">
        <v>255013</v>
      </c>
      <c r="B131" s="13" t="s">
        <v>191</v>
      </c>
      <c r="C131" s="14" t="str">
        <f t="shared" ref="C131:C194" si="4">LEFT(D131,3)</f>
        <v>210</v>
      </c>
      <c r="D131" s="14" t="str">
        <f t="shared" ref="D131:D194" si="5">LEFT(E131,5)</f>
        <v>21011</v>
      </c>
      <c r="E131" s="14">
        <f>IF(ISNA(VLOOKUP(F131,'2021功能科目'!A:B,2,FALSE)),"",VLOOKUP(F131,'2021功能科目'!A:B,2,FALSE))</f>
        <v>2101199</v>
      </c>
      <c r="F131" s="13" t="s">
        <v>412</v>
      </c>
      <c r="G131" s="15">
        <v>270000</v>
      </c>
      <c r="H131" s="15">
        <v>270000</v>
      </c>
    </row>
    <row r="132" spans="1:8">
      <c r="A132" s="12">
        <v>255013</v>
      </c>
      <c r="B132" s="13" t="s">
        <v>191</v>
      </c>
      <c r="C132" s="14" t="str">
        <f t="shared" si="4"/>
        <v>221</v>
      </c>
      <c r="D132" s="14" t="str">
        <f t="shared" si="5"/>
        <v>22102</v>
      </c>
      <c r="E132" s="14">
        <f>IF(ISNA(VLOOKUP(F132,'2021功能科目'!A:B,2,FALSE)),"",VLOOKUP(F132,'2021功能科目'!A:B,2,FALSE))</f>
        <v>2210201</v>
      </c>
      <c r="F132" s="13" t="s">
        <v>413</v>
      </c>
      <c r="G132" s="15">
        <v>2966245</v>
      </c>
      <c r="H132" s="15">
        <v>2725771.44</v>
      </c>
    </row>
    <row r="133" spans="1:8">
      <c r="A133" s="12">
        <v>255013</v>
      </c>
      <c r="B133" s="13" t="s">
        <v>191</v>
      </c>
      <c r="C133" s="14" t="str">
        <f t="shared" si="4"/>
        <v>221</v>
      </c>
      <c r="D133" s="14" t="str">
        <f t="shared" si="5"/>
        <v>22102</v>
      </c>
      <c r="E133" s="14">
        <f>IF(ISNA(VLOOKUP(F133,'2021功能科目'!A:B,2,FALSE)),"",VLOOKUP(F133,'2021功能科目'!A:B,2,FALSE))</f>
        <v>2210202</v>
      </c>
      <c r="F133" s="13" t="s">
        <v>414</v>
      </c>
      <c r="G133" s="15">
        <v>151260</v>
      </c>
      <c r="H133" s="15">
        <v>157680</v>
      </c>
    </row>
    <row r="134" spans="1:8">
      <c r="A134" s="12">
        <v>255013</v>
      </c>
      <c r="B134" s="13" t="s">
        <v>191</v>
      </c>
      <c r="C134" s="14" t="str">
        <f t="shared" si="4"/>
        <v>221</v>
      </c>
      <c r="D134" s="14" t="str">
        <f t="shared" si="5"/>
        <v>22102</v>
      </c>
      <c r="E134" s="14">
        <f>IF(ISNA(VLOOKUP(F134,'2021功能科目'!A:B,2,FALSE)),"",VLOOKUP(F134,'2021功能科目'!A:B,2,FALSE))</f>
        <v>2210203</v>
      </c>
      <c r="F134" s="13" t="s">
        <v>415</v>
      </c>
      <c r="G134" s="15">
        <v>2457031</v>
      </c>
      <c r="H134" s="15">
        <v>2424852</v>
      </c>
    </row>
    <row r="135" spans="1:8">
      <c r="A135" s="12">
        <v>255015</v>
      </c>
      <c r="B135" s="13" t="s">
        <v>192</v>
      </c>
      <c r="C135" s="14" t="str">
        <f t="shared" si="4"/>
        <v>205</v>
      </c>
      <c r="D135" s="14" t="str">
        <f t="shared" si="5"/>
        <v>20502</v>
      </c>
      <c r="E135" s="14">
        <f>IF(ISNA(VLOOKUP(F135,'2021功能科目'!A:B,2,FALSE)),"",VLOOKUP(F135,'2021功能科目'!A:B,2,FALSE))</f>
        <v>2050203</v>
      </c>
      <c r="F135" s="13" t="s">
        <v>405</v>
      </c>
      <c r="G135" s="15">
        <v>48864</v>
      </c>
      <c r="H135" s="15">
        <v>0</v>
      </c>
    </row>
    <row r="136" spans="1:8">
      <c r="A136" s="12">
        <v>255015</v>
      </c>
      <c r="B136" s="13" t="s">
        <v>192</v>
      </c>
      <c r="C136" s="14" t="str">
        <f t="shared" si="4"/>
        <v>205</v>
      </c>
      <c r="D136" s="14" t="str">
        <f t="shared" si="5"/>
        <v>20502</v>
      </c>
      <c r="E136" s="14">
        <f>IF(ISNA(VLOOKUP(F136,'2021功能科目'!A:B,2,FALSE)),"",VLOOKUP(F136,'2021功能科目'!A:B,2,FALSE))</f>
        <v>2050204</v>
      </c>
      <c r="F136" s="13" t="s">
        <v>403</v>
      </c>
      <c r="G136" s="15">
        <v>42304229.19</v>
      </c>
      <c r="H136" s="15">
        <v>38747767.01</v>
      </c>
    </row>
    <row r="137" spans="1:8">
      <c r="A137" s="12">
        <v>255015</v>
      </c>
      <c r="B137" s="13" t="s">
        <v>192</v>
      </c>
      <c r="C137" s="14" t="str">
        <f t="shared" si="4"/>
        <v>205</v>
      </c>
      <c r="D137" s="14" t="str">
        <f t="shared" si="5"/>
        <v>20502</v>
      </c>
      <c r="E137" s="14">
        <f>IF(ISNA(VLOOKUP(F137,'2021功能科目'!A:B,2,FALSE)),"",VLOOKUP(F137,'2021功能科目'!A:B,2,FALSE))</f>
        <v>2050299</v>
      </c>
      <c r="F137" s="13" t="s">
        <v>404</v>
      </c>
      <c r="G137" s="15">
        <v>287705.82</v>
      </c>
      <c r="H137" s="15">
        <v>186700</v>
      </c>
    </row>
    <row r="138" spans="1:8">
      <c r="A138" s="12">
        <v>255015</v>
      </c>
      <c r="B138" s="13" t="s">
        <v>192</v>
      </c>
      <c r="C138" s="14" t="str">
        <f t="shared" si="4"/>
        <v>205</v>
      </c>
      <c r="D138" s="14" t="str">
        <f t="shared" si="5"/>
        <v>20508</v>
      </c>
      <c r="E138" s="14">
        <f>IF(ISNA(VLOOKUP(F138,'2021功能科目'!A:B,2,FALSE)),"",VLOOKUP(F138,'2021功能科目'!A:B,2,FALSE))</f>
        <v>2050803</v>
      </c>
      <c r="F138" s="13" t="s">
        <v>406</v>
      </c>
      <c r="G138" s="15">
        <v>99958.9</v>
      </c>
      <c r="H138" s="15">
        <v>99960</v>
      </c>
    </row>
    <row r="139" spans="1:8">
      <c r="A139" s="12">
        <v>255015</v>
      </c>
      <c r="B139" s="13" t="s">
        <v>192</v>
      </c>
      <c r="C139" s="14" t="str">
        <f t="shared" si="4"/>
        <v>205</v>
      </c>
      <c r="D139" s="14" t="str">
        <f t="shared" si="5"/>
        <v>20509</v>
      </c>
      <c r="E139" s="14">
        <f>IF(ISNA(VLOOKUP(F139,'2021功能科目'!A:B,2,FALSE)),"",VLOOKUP(F139,'2021功能科目'!A:B,2,FALSE))</f>
        <v>2050903</v>
      </c>
      <c r="F139" s="13" t="s">
        <v>417</v>
      </c>
      <c r="G139" s="15">
        <v>374966.27</v>
      </c>
      <c r="H139" s="15">
        <v>375000</v>
      </c>
    </row>
    <row r="140" spans="1:8">
      <c r="A140" s="12">
        <v>255015</v>
      </c>
      <c r="B140" s="13" t="s">
        <v>192</v>
      </c>
      <c r="C140" s="14" t="str">
        <f t="shared" si="4"/>
        <v>205</v>
      </c>
      <c r="D140" s="14" t="str">
        <f t="shared" si="5"/>
        <v>20509</v>
      </c>
      <c r="E140" s="14">
        <f>IF(ISNA(VLOOKUP(F140,'2021功能科目'!A:B,2,FALSE)),"",VLOOKUP(F140,'2021功能科目'!A:B,2,FALSE))</f>
        <v>2050904</v>
      </c>
      <c r="F140" s="13" t="s">
        <v>407</v>
      </c>
      <c r="G140" s="15">
        <v>197250</v>
      </c>
      <c r="H140" s="15">
        <v>197250</v>
      </c>
    </row>
    <row r="141" spans="1:8">
      <c r="A141" s="12">
        <v>255015</v>
      </c>
      <c r="B141" s="13" t="s">
        <v>192</v>
      </c>
      <c r="C141" s="14" t="str">
        <f t="shared" si="4"/>
        <v>208</v>
      </c>
      <c r="D141" s="14" t="str">
        <f t="shared" si="5"/>
        <v>20805</v>
      </c>
      <c r="E141" s="14">
        <f>IF(ISNA(VLOOKUP(F141,'2021功能科目'!A:B,2,FALSE)),"",VLOOKUP(F141,'2021功能科目'!A:B,2,FALSE))</f>
        <v>2080502</v>
      </c>
      <c r="F141" s="13" t="s">
        <v>408</v>
      </c>
      <c r="G141" s="15">
        <v>3790495.78</v>
      </c>
      <c r="H141" s="15">
        <v>3455272.56</v>
      </c>
    </row>
    <row r="142" spans="1:8">
      <c r="A142" s="12">
        <v>255015</v>
      </c>
      <c r="B142" s="13" t="s">
        <v>192</v>
      </c>
      <c r="C142" s="14" t="str">
        <f t="shared" si="4"/>
        <v>208</v>
      </c>
      <c r="D142" s="14" t="str">
        <f t="shared" si="5"/>
        <v>20805</v>
      </c>
      <c r="E142" s="14">
        <f>IF(ISNA(VLOOKUP(F142,'2021功能科目'!A:B,2,FALSE)),"",VLOOKUP(F142,'2021功能科目'!A:B,2,FALSE))</f>
        <v>2080505</v>
      </c>
      <c r="F142" s="13" t="s">
        <v>409</v>
      </c>
      <c r="G142" s="15">
        <v>4295874.08</v>
      </c>
      <c r="H142" s="15">
        <v>4713251.2</v>
      </c>
    </row>
    <row r="143" spans="1:8">
      <c r="A143" s="12">
        <v>255015</v>
      </c>
      <c r="B143" s="13" t="s">
        <v>192</v>
      </c>
      <c r="C143" s="14" t="str">
        <f t="shared" si="4"/>
        <v>208</v>
      </c>
      <c r="D143" s="14" t="str">
        <f t="shared" si="5"/>
        <v>20805</v>
      </c>
      <c r="E143" s="14">
        <f>IF(ISNA(VLOOKUP(F143,'2021功能科目'!A:B,2,FALSE)),"",VLOOKUP(F143,'2021功能科目'!A:B,2,FALSE))</f>
        <v>2080506</v>
      </c>
      <c r="F143" s="13" t="s">
        <v>410</v>
      </c>
      <c r="G143" s="15">
        <v>2147937.04</v>
      </c>
      <c r="H143" s="15">
        <v>2356625.6</v>
      </c>
    </row>
    <row r="144" spans="1:8">
      <c r="A144" s="12">
        <v>255015</v>
      </c>
      <c r="B144" s="13" t="s">
        <v>192</v>
      </c>
      <c r="C144" s="14" t="str">
        <f t="shared" si="4"/>
        <v>210</v>
      </c>
      <c r="D144" s="14" t="str">
        <f t="shared" si="5"/>
        <v>21011</v>
      </c>
      <c r="E144" s="14">
        <f>IF(ISNA(VLOOKUP(F144,'2021功能科目'!A:B,2,FALSE)),"",VLOOKUP(F144,'2021功能科目'!A:B,2,FALSE))</f>
        <v>2101102</v>
      </c>
      <c r="F144" s="13" t="s">
        <v>411</v>
      </c>
      <c r="G144" s="15">
        <v>4734767.06</v>
      </c>
      <c r="H144" s="15">
        <v>3829516.6</v>
      </c>
    </row>
    <row r="145" spans="1:8">
      <c r="A145" s="12">
        <v>255015</v>
      </c>
      <c r="B145" s="13" t="s">
        <v>192</v>
      </c>
      <c r="C145" s="14" t="str">
        <f t="shared" si="4"/>
        <v>210</v>
      </c>
      <c r="D145" s="14" t="str">
        <f t="shared" si="5"/>
        <v>21011</v>
      </c>
      <c r="E145" s="14">
        <f>IF(ISNA(VLOOKUP(F145,'2021功能科目'!A:B,2,FALSE)),"",VLOOKUP(F145,'2021功能科目'!A:B,2,FALSE))</f>
        <v>2101199</v>
      </c>
      <c r="F145" s="13" t="s">
        <v>412</v>
      </c>
      <c r="G145" s="15">
        <v>577500</v>
      </c>
      <c r="H145" s="15">
        <v>630000</v>
      </c>
    </row>
    <row r="146" spans="1:8">
      <c r="A146" s="12">
        <v>255015</v>
      </c>
      <c r="B146" s="13" t="s">
        <v>192</v>
      </c>
      <c r="C146" s="14" t="str">
        <f t="shared" si="4"/>
        <v>221</v>
      </c>
      <c r="D146" s="14" t="str">
        <f t="shared" si="5"/>
        <v>22102</v>
      </c>
      <c r="E146" s="14">
        <f>IF(ISNA(VLOOKUP(F146,'2021功能科目'!A:B,2,FALSE)),"",VLOOKUP(F146,'2021功能科目'!A:B,2,FALSE))</f>
        <v>2210201</v>
      </c>
      <c r="F146" s="13" t="s">
        <v>413</v>
      </c>
      <c r="G146" s="15">
        <v>4421428</v>
      </c>
      <c r="H146" s="15">
        <v>3852458.4</v>
      </c>
    </row>
    <row r="147" spans="1:8">
      <c r="A147" s="12">
        <v>255015</v>
      </c>
      <c r="B147" s="13" t="s">
        <v>192</v>
      </c>
      <c r="C147" s="14" t="str">
        <f t="shared" si="4"/>
        <v>221</v>
      </c>
      <c r="D147" s="14" t="str">
        <f t="shared" si="5"/>
        <v>22102</v>
      </c>
      <c r="E147" s="14">
        <f>IF(ISNA(VLOOKUP(F147,'2021功能科目'!A:B,2,FALSE)),"",VLOOKUP(F147,'2021功能科目'!A:B,2,FALSE))</f>
        <v>2210202</v>
      </c>
      <c r="F147" s="13" t="s">
        <v>414</v>
      </c>
      <c r="G147" s="15">
        <v>187720</v>
      </c>
      <c r="H147" s="15">
        <v>198000</v>
      </c>
    </row>
    <row r="148" spans="1:8">
      <c r="A148" s="12">
        <v>255015</v>
      </c>
      <c r="B148" s="13" t="s">
        <v>192</v>
      </c>
      <c r="C148" s="14" t="str">
        <f t="shared" si="4"/>
        <v>221</v>
      </c>
      <c r="D148" s="14" t="str">
        <f t="shared" si="5"/>
        <v>22102</v>
      </c>
      <c r="E148" s="14">
        <f>IF(ISNA(VLOOKUP(F148,'2021功能科目'!A:B,2,FALSE)),"",VLOOKUP(F148,'2021功能科目'!A:B,2,FALSE))</f>
        <v>2210203</v>
      </c>
      <c r="F148" s="13" t="s">
        <v>415</v>
      </c>
      <c r="G148" s="15">
        <v>3480633</v>
      </c>
      <c r="H148" s="15">
        <v>3422244</v>
      </c>
    </row>
    <row r="149" spans="1:8">
      <c r="A149" s="12">
        <v>255016</v>
      </c>
      <c r="B149" s="13" t="s">
        <v>193</v>
      </c>
      <c r="C149" s="14" t="str">
        <f t="shared" si="4"/>
        <v>205</v>
      </c>
      <c r="D149" s="14" t="str">
        <f t="shared" si="5"/>
        <v>20502</v>
      </c>
      <c r="E149" s="14">
        <f>IF(ISNA(VLOOKUP(F149,'2021功能科目'!A:B,2,FALSE)),"",VLOOKUP(F149,'2021功能科目'!A:B,2,FALSE))</f>
        <v>2050203</v>
      </c>
      <c r="F149" s="13" t="s">
        <v>405</v>
      </c>
      <c r="G149" s="15">
        <v>125050.67</v>
      </c>
      <c r="H149" s="15">
        <v>0</v>
      </c>
    </row>
    <row r="150" spans="1:8">
      <c r="A150" s="12">
        <v>255016</v>
      </c>
      <c r="B150" s="13" t="s">
        <v>193</v>
      </c>
      <c r="C150" s="14" t="str">
        <f t="shared" si="4"/>
        <v>205</v>
      </c>
      <c r="D150" s="14" t="str">
        <f t="shared" si="5"/>
        <v>20502</v>
      </c>
      <c r="E150" s="14">
        <f>IF(ISNA(VLOOKUP(F150,'2021功能科目'!A:B,2,FALSE)),"",VLOOKUP(F150,'2021功能科目'!A:B,2,FALSE))</f>
        <v>2050204</v>
      </c>
      <c r="F150" s="13" t="s">
        <v>403</v>
      </c>
      <c r="G150" s="15">
        <v>44365791.43</v>
      </c>
      <c r="H150" s="15">
        <v>40281900.78</v>
      </c>
    </row>
    <row r="151" spans="1:8">
      <c r="A151" s="12">
        <v>255016</v>
      </c>
      <c r="B151" s="13" t="s">
        <v>193</v>
      </c>
      <c r="C151" s="14" t="str">
        <f t="shared" si="4"/>
        <v>205</v>
      </c>
      <c r="D151" s="14" t="str">
        <f t="shared" si="5"/>
        <v>20502</v>
      </c>
      <c r="E151" s="14">
        <f>IF(ISNA(VLOOKUP(F151,'2021功能科目'!A:B,2,FALSE)),"",VLOOKUP(F151,'2021功能科目'!A:B,2,FALSE))</f>
        <v>2050299</v>
      </c>
      <c r="F151" s="13" t="s">
        <v>404</v>
      </c>
      <c r="G151" s="15">
        <v>243261</v>
      </c>
      <c r="H151" s="15">
        <v>165200</v>
      </c>
    </row>
    <row r="152" spans="1:8">
      <c r="A152" s="12">
        <v>255016</v>
      </c>
      <c r="B152" s="13" t="s">
        <v>193</v>
      </c>
      <c r="C152" s="14" t="str">
        <f t="shared" si="4"/>
        <v>205</v>
      </c>
      <c r="D152" s="14" t="str">
        <f t="shared" si="5"/>
        <v>20508</v>
      </c>
      <c r="E152" s="14">
        <f>IF(ISNA(VLOOKUP(F152,'2021功能科目'!A:B,2,FALSE)),"",VLOOKUP(F152,'2021功能科目'!A:B,2,FALSE))</f>
        <v>2050803</v>
      </c>
      <c r="F152" s="13" t="s">
        <v>406</v>
      </c>
      <c r="G152" s="15">
        <v>0</v>
      </c>
      <c r="H152" s="15">
        <v>104720</v>
      </c>
    </row>
    <row r="153" spans="1:8">
      <c r="A153" s="12">
        <v>255016</v>
      </c>
      <c r="B153" s="13" t="s">
        <v>193</v>
      </c>
      <c r="C153" s="14" t="str">
        <f t="shared" si="4"/>
        <v>208</v>
      </c>
      <c r="D153" s="14" t="str">
        <f t="shared" si="5"/>
        <v>20805</v>
      </c>
      <c r="E153" s="14">
        <f>IF(ISNA(VLOOKUP(F153,'2021功能科目'!A:B,2,FALSE)),"",VLOOKUP(F153,'2021功能科目'!A:B,2,FALSE))</f>
        <v>2080502</v>
      </c>
      <c r="F153" s="13" t="s">
        <v>408</v>
      </c>
      <c r="G153" s="15">
        <v>5585787.8</v>
      </c>
      <c r="H153" s="15">
        <v>4370700</v>
      </c>
    </row>
    <row r="154" spans="1:8">
      <c r="A154" s="12">
        <v>255016</v>
      </c>
      <c r="B154" s="13" t="s">
        <v>193</v>
      </c>
      <c r="C154" s="14" t="str">
        <f t="shared" si="4"/>
        <v>208</v>
      </c>
      <c r="D154" s="14" t="str">
        <f t="shared" si="5"/>
        <v>20805</v>
      </c>
      <c r="E154" s="14">
        <f>IF(ISNA(VLOOKUP(F154,'2021功能科目'!A:B,2,FALSE)),"",VLOOKUP(F154,'2021功能科目'!A:B,2,FALSE))</f>
        <v>2080505</v>
      </c>
      <c r="F154" s="13" t="s">
        <v>409</v>
      </c>
      <c r="G154" s="15">
        <v>4292549.6</v>
      </c>
      <c r="H154" s="15">
        <v>4830302.68</v>
      </c>
    </row>
    <row r="155" spans="1:8">
      <c r="A155" s="12">
        <v>255016</v>
      </c>
      <c r="B155" s="13" t="s">
        <v>193</v>
      </c>
      <c r="C155" s="14" t="str">
        <f t="shared" si="4"/>
        <v>208</v>
      </c>
      <c r="D155" s="14" t="str">
        <f t="shared" si="5"/>
        <v>20805</v>
      </c>
      <c r="E155" s="14">
        <f>IF(ISNA(VLOOKUP(F155,'2021功能科目'!A:B,2,FALSE)),"",VLOOKUP(F155,'2021功能科目'!A:B,2,FALSE))</f>
        <v>2080506</v>
      </c>
      <c r="F155" s="13" t="s">
        <v>410</v>
      </c>
      <c r="G155" s="15">
        <v>2146274.8</v>
      </c>
      <c r="H155" s="15">
        <v>2415151.34</v>
      </c>
    </row>
    <row r="156" spans="1:8">
      <c r="A156" s="12">
        <v>255016</v>
      </c>
      <c r="B156" s="13" t="s">
        <v>193</v>
      </c>
      <c r="C156" s="14" t="str">
        <f t="shared" si="4"/>
        <v>210</v>
      </c>
      <c r="D156" s="14" t="str">
        <f t="shared" si="5"/>
        <v>21011</v>
      </c>
      <c r="E156" s="14">
        <f>IF(ISNA(VLOOKUP(F156,'2021功能科目'!A:B,2,FALSE)),"",VLOOKUP(F156,'2021功能科目'!A:B,2,FALSE))</f>
        <v>2101102</v>
      </c>
      <c r="F156" s="13" t="s">
        <v>411</v>
      </c>
      <c r="G156" s="15">
        <v>4469660.52</v>
      </c>
      <c r="H156" s="15">
        <v>3924620.92</v>
      </c>
    </row>
    <row r="157" spans="1:8">
      <c r="A157" s="12">
        <v>255016</v>
      </c>
      <c r="B157" s="13" t="s">
        <v>193</v>
      </c>
      <c r="C157" s="14" t="str">
        <f t="shared" si="4"/>
        <v>210</v>
      </c>
      <c r="D157" s="14" t="str">
        <f t="shared" si="5"/>
        <v>21011</v>
      </c>
      <c r="E157" s="14">
        <f>IF(ISNA(VLOOKUP(F157,'2021功能科目'!A:B,2,FALSE)),"",VLOOKUP(F157,'2021功能科目'!A:B,2,FALSE))</f>
        <v>2101199</v>
      </c>
      <c r="F157" s="13" t="s">
        <v>412</v>
      </c>
      <c r="G157" s="15">
        <v>540000</v>
      </c>
      <c r="H157" s="15">
        <v>540000</v>
      </c>
    </row>
    <row r="158" spans="1:8">
      <c r="A158" s="12">
        <v>255016</v>
      </c>
      <c r="B158" s="13" t="s">
        <v>193</v>
      </c>
      <c r="C158" s="14" t="str">
        <f t="shared" si="4"/>
        <v>221</v>
      </c>
      <c r="D158" s="14" t="str">
        <f t="shared" si="5"/>
        <v>22102</v>
      </c>
      <c r="E158" s="14">
        <f>IF(ISNA(VLOOKUP(F158,'2021功能科目'!A:B,2,FALSE)),"",VLOOKUP(F158,'2021功能科目'!A:B,2,FALSE))</f>
        <v>2210201</v>
      </c>
      <c r="F158" s="13" t="s">
        <v>413</v>
      </c>
      <c r="G158" s="15">
        <v>4430815</v>
      </c>
      <c r="H158" s="15">
        <v>3955367.01</v>
      </c>
    </row>
    <row r="159" spans="1:8">
      <c r="A159" s="12">
        <v>255016</v>
      </c>
      <c r="B159" s="13" t="s">
        <v>193</v>
      </c>
      <c r="C159" s="14" t="str">
        <f t="shared" si="4"/>
        <v>221</v>
      </c>
      <c r="D159" s="14" t="str">
        <f t="shared" si="5"/>
        <v>22102</v>
      </c>
      <c r="E159" s="14">
        <f>IF(ISNA(VLOOKUP(F159,'2021功能科目'!A:B,2,FALSE)),"",VLOOKUP(F159,'2021功能科目'!A:B,2,FALSE))</f>
        <v>2210202</v>
      </c>
      <c r="F159" s="13" t="s">
        <v>414</v>
      </c>
      <c r="G159" s="15">
        <v>300800</v>
      </c>
      <c r="H159" s="15">
        <v>303360</v>
      </c>
    </row>
    <row r="160" spans="1:8">
      <c r="A160" s="12">
        <v>255016</v>
      </c>
      <c r="B160" s="13" t="s">
        <v>193</v>
      </c>
      <c r="C160" s="14" t="str">
        <f t="shared" si="4"/>
        <v>221</v>
      </c>
      <c r="D160" s="14" t="str">
        <f t="shared" si="5"/>
        <v>22102</v>
      </c>
      <c r="E160" s="14">
        <f>IF(ISNA(VLOOKUP(F160,'2021功能科目'!A:B,2,FALSE)),"",VLOOKUP(F160,'2021功能科目'!A:B,2,FALSE))</f>
        <v>2210203</v>
      </c>
      <c r="F160" s="13" t="s">
        <v>415</v>
      </c>
      <c r="G160" s="15">
        <v>3299368</v>
      </c>
      <c r="H160" s="15">
        <v>3214692</v>
      </c>
    </row>
    <row r="161" spans="1:8">
      <c r="A161" s="12">
        <v>255017</v>
      </c>
      <c r="B161" s="13" t="s">
        <v>194</v>
      </c>
      <c r="C161" s="14" t="str">
        <f t="shared" si="4"/>
        <v>205</v>
      </c>
      <c r="D161" s="14" t="str">
        <f t="shared" si="5"/>
        <v>20502</v>
      </c>
      <c r="E161" s="14">
        <f>IF(ISNA(VLOOKUP(F161,'2021功能科目'!A:B,2,FALSE)),"",VLOOKUP(F161,'2021功能科目'!A:B,2,FALSE))</f>
        <v>2050203</v>
      </c>
      <c r="F161" s="13" t="s">
        <v>405</v>
      </c>
      <c r="G161" s="15">
        <v>158069.33</v>
      </c>
      <c r="H161" s="15">
        <v>0</v>
      </c>
    </row>
    <row r="162" spans="1:8">
      <c r="A162" s="12">
        <v>255017</v>
      </c>
      <c r="B162" s="13" t="s">
        <v>194</v>
      </c>
      <c r="C162" s="14" t="str">
        <f t="shared" si="4"/>
        <v>205</v>
      </c>
      <c r="D162" s="14" t="str">
        <f t="shared" si="5"/>
        <v>20502</v>
      </c>
      <c r="E162" s="14">
        <f>IF(ISNA(VLOOKUP(F162,'2021功能科目'!A:B,2,FALSE)),"",VLOOKUP(F162,'2021功能科目'!A:B,2,FALSE))</f>
        <v>2050204</v>
      </c>
      <c r="F162" s="13" t="s">
        <v>403</v>
      </c>
      <c r="G162" s="15">
        <v>83272078.5</v>
      </c>
      <c r="H162" s="15">
        <v>73314796.17</v>
      </c>
    </row>
    <row r="163" spans="1:8">
      <c r="A163" s="12">
        <v>255017</v>
      </c>
      <c r="B163" s="13" t="s">
        <v>194</v>
      </c>
      <c r="C163" s="14" t="str">
        <f t="shared" si="4"/>
        <v>205</v>
      </c>
      <c r="D163" s="14" t="str">
        <f t="shared" si="5"/>
        <v>20502</v>
      </c>
      <c r="E163" s="14">
        <f>IF(ISNA(VLOOKUP(F163,'2021功能科目'!A:B,2,FALSE)),"",VLOOKUP(F163,'2021功能科目'!A:B,2,FALSE))</f>
        <v>2050299</v>
      </c>
      <c r="F163" s="13" t="s">
        <v>404</v>
      </c>
      <c r="G163" s="15">
        <v>1406249</v>
      </c>
      <c r="H163" s="15">
        <v>279400</v>
      </c>
    </row>
    <row r="164" spans="1:8">
      <c r="A164" s="12">
        <v>255017</v>
      </c>
      <c r="B164" s="13" t="s">
        <v>194</v>
      </c>
      <c r="C164" s="14" t="str">
        <f t="shared" si="4"/>
        <v>205</v>
      </c>
      <c r="D164" s="14" t="str">
        <f t="shared" si="5"/>
        <v>20508</v>
      </c>
      <c r="E164" s="14">
        <f>IF(ISNA(VLOOKUP(F164,'2021功能科目'!A:B,2,FALSE)),"",VLOOKUP(F164,'2021功能科目'!A:B,2,FALSE))</f>
        <v>2050803</v>
      </c>
      <c r="F164" s="13" t="s">
        <v>406</v>
      </c>
      <c r="G164" s="15">
        <v>4761.9</v>
      </c>
      <c r="H164" s="15">
        <v>180880</v>
      </c>
    </row>
    <row r="165" spans="1:8">
      <c r="A165" s="12">
        <v>255017</v>
      </c>
      <c r="B165" s="13" t="s">
        <v>194</v>
      </c>
      <c r="C165" s="14" t="str">
        <f t="shared" si="4"/>
        <v>205</v>
      </c>
      <c r="D165" s="14" t="str">
        <f t="shared" si="5"/>
        <v>20509</v>
      </c>
      <c r="E165" s="14">
        <f>IF(ISNA(VLOOKUP(F165,'2021功能科目'!A:B,2,FALSE)),"",VLOOKUP(F165,'2021功能科目'!A:B,2,FALSE))</f>
        <v>2050904</v>
      </c>
      <c r="F165" s="13" t="s">
        <v>407</v>
      </c>
      <c r="G165" s="15">
        <v>719480</v>
      </c>
      <c r="H165" s="15">
        <v>719480</v>
      </c>
    </row>
    <row r="166" spans="1:8">
      <c r="A166" s="12">
        <v>255017</v>
      </c>
      <c r="B166" s="13" t="s">
        <v>194</v>
      </c>
      <c r="C166" s="14" t="str">
        <f t="shared" si="4"/>
        <v>208</v>
      </c>
      <c r="D166" s="14" t="str">
        <f t="shared" si="5"/>
        <v>20805</v>
      </c>
      <c r="E166" s="14">
        <f>IF(ISNA(VLOOKUP(F166,'2021功能科目'!A:B,2,FALSE)),"",VLOOKUP(F166,'2021功能科目'!A:B,2,FALSE))</f>
        <v>2080502</v>
      </c>
      <c r="F166" s="13" t="s">
        <v>408</v>
      </c>
      <c r="G166" s="15">
        <v>8310160.18</v>
      </c>
      <c r="H166" s="15">
        <v>6711671.1</v>
      </c>
    </row>
    <row r="167" spans="1:8">
      <c r="A167" s="12">
        <v>255017</v>
      </c>
      <c r="B167" s="13" t="s">
        <v>194</v>
      </c>
      <c r="C167" s="14" t="str">
        <f t="shared" si="4"/>
        <v>208</v>
      </c>
      <c r="D167" s="14" t="str">
        <f t="shared" si="5"/>
        <v>20805</v>
      </c>
      <c r="E167" s="14">
        <f>IF(ISNA(VLOOKUP(F167,'2021功能科目'!A:B,2,FALSE)),"",VLOOKUP(F167,'2021功能科目'!A:B,2,FALSE))</f>
        <v>2080505</v>
      </c>
      <c r="F167" s="13" t="s">
        <v>409</v>
      </c>
      <c r="G167" s="15">
        <v>7972414.48</v>
      </c>
      <c r="H167" s="15">
        <v>8692462.88</v>
      </c>
    </row>
    <row r="168" spans="1:8">
      <c r="A168" s="12">
        <v>255017</v>
      </c>
      <c r="B168" s="13" t="s">
        <v>194</v>
      </c>
      <c r="C168" s="14" t="str">
        <f t="shared" si="4"/>
        <v>208</v>
      </c>
      <c r="D168" s="14" t="str">
        <f t="shared" si="5"/>
        <v>20805</v>
      </c>
      <c r="E168" s="14">
        <f>IF(ISNA(VLOOKUP(F168,'2021功能科目'!A:B,2,FALSE)),"",VLOOKUP(F168,'2021功能科目'!A:B,2,FALSE))</f>
        <v>2080506</v>
      </c>
      <c r="F168" s="13" t="s">
        <v>410</v>
      </c>
      <c r="G168" s="15">
        <v>3984626.48</v>
      </c>
      <c r="H168" s="15">
        <v>4346231.44</v>
      </c>
    </row>
    <row r="169" spans="1:8">
      <c r="A169" s="12">
        <v>255017</v>
      </c>
      <c r="B169" s="13" t="s">
        <v>194</v>
      </c>
      <c r="C169" s="14" t="str">
        <f t="shared" si="4"/>
        <v>210</v>
      </c>
      <c r="D169" s="14" t="str">
        <f t="shared" si="5"/>
        <v>21011</v>
      </c>
      <c r="E169" s="14">
        <f>IF(ISNA(VLOOKUP(F169,'2021功能科目'!A:B,2,FALSE)),"",VLOOKUP(F169,'2021功能科目'!A:B,2,FALSE))</f>
        <v>2101102</v>
      </c>
      <c r="F169" s="13" t="s">
        <v>411</v>
      </c>
      <c r="G169" s="15">
        <v>8314931.37</v>
      </c>
      <c r="H169" s="15">
        <v>7062626.09</v>
      </c>
    </row>
    <row r="170" spans="1:8">
      <c r="A170" s="12">
        <v>255017</v>
      </c>
      <c r="B170" s="13" t="s">
        <v>194</v>
      </c>
      <c r="C170" s="14" t="str">
        <f t="shared" si="4"/>
        <v>210</v>
      </c>
      <c r="D170" s="14" t="str">
        <f t="shared" si="5"/>
        <v>21011</v>
      </c>
      <c r="E170" s="14">
        <f>IF(ISNA(VLOOKUP(F170,'2021功能科目'!A:B,2,FALSE)),"",VLOOKUP(F170,'2021功能科目'!A:B,2,FALSE))</f>
        <v>2101199</v>
      </c>
      <c r="F170" s="13" t="s">
        <v>412</v>
      </c>
      <c r="G170" s="15">
        <v>450000</v>
      </c>
      <c r="H170" s="15">
        <v>720000</v>
      </c>
    </row>
    <row r="171" spans="1:8">
      <c r="A171" s="12">
        <v>255017</v>
      </c>
      <c r="B171" s="13" t="s">
        <v>194</v>
      </c>
      <c r="C171" s="14" t="str">
        <f t="shared" si="4"/>
        <v>221</v>
      </c>
      <c r="D171" s="14" t="str">
        <f t="shared" si="5"/>
        <v>22102</v>
      </c>
      <c r="E171" s="14">
        <f>IF(ISNA(VLOOKUP(F171,'2021功能科目'!A:B,2,FALSE)),"",VLOOKUP(F171,'2021功能科目'!A:B,2,FALSE))</f>
        <v>2210201</v>
      </c>
      <c r="F171" s="13" t="s">
        <v>413</v>
      </c>
      <c r="G171" s="15">
        <v>8142915</v>
      </c>
      <c r="H171" s="15">
        <v>7093907.16</v>
      </c>
    </row>
    <row r="172" spans="1:8">
      <c r="A172" s="12">
        <v>255017</v>
      </c>
      <c r="B172" s="13" t="s">
        <v>194</v>
      </c>
      <c r="C172" s="14" t="str">
        <f t="shared" si="4"/>
        <v>221</v>
      </c>
      <c r="D172" s="14" t="str">
        <f t="shared" si="5"/>
        <v>22102</v>
      </c>
      <c r="E172" s="14">
        <f>IF(ISNA(VLOOKUP(F172,'2021功能科目'!A:B,2,FALSE)),"",VLOOKUP(F172,'2021功能科目'!A:B,2,FALSE))</f>
        <v>2210202</v>
      </c>
      <c r="F172" s="13" t="s">
        <v>414</v>
      </c>
      <c r="G172" s="15">
        <v>476240</v>
      </c>
      <c r="H172" s="15">
        <v>484320</v>
      </c>
    </row>
    <row r="173" spans="1:8">
      <c r="A173" s="12">
        <v>255017</v>
      </c>
      <c r="B173" s="13" t="s">
        <v>194</v>
      </c>
      <c r="C173" s="14" t="str">
        <f t="shared" si="4"/>
        <v>221</v>
      </c>
      <c r="D173" s="14" t="str">
        <f t="shared" si="5"/>
        <v>22102</v>
      </c>
      <c r="E173" s="14">
        <f>IF(ISNA(VLOOKUP(F173,'2021功能科目'!A:B,2,FALSE)),"",VLOOKUP(F173,'2021功能科目'!A:B,2,FALSE))</f>
        <v>2210203</v>
      </c>
      <c r="F173" s="13" t="s">
        <v>415</v>
      </c>
      <c r="G173" s="15">
        <v>6358634</v>
      </c>
      <c r="H173" s="15">
        <v>6374376</v>
      </c>
    </row>
    <row r="174" spans="1:8">
      <c r="A174" s="12">
        <v>255018</v>
      </c>
      <c r="B174" s="13" t="s">
        <v>195</v>
      </c>
      <c r="C174" s="14" t="str">
        <f t="shared" si="4"/>
        <v>205</v>
      </c>
      <c r="D174" s="14" t="str">
        <f t="shared" si="5"/>
        <v>20502</v>
      </c>
      <c r="E174" s="14">
        <f>IF(ISNA(VLOOKUP(F174,'2021功能科目'!A:B,2,FALSE)),"",VLOOKUP(F174,'2021功能科目'!A:B,2,FALSE))</f>
        <v>2050203</v>
      </c>
      <c r="F174" s="13" t="s">
        <v>405</v>
      </c>
      <c r="G174" s="15">
        <v>29449870.47</v>
      </c>
      <c r="H174" s="15">
        <v>27231399.11</v>
      </c>
    </row>
    <row r="175" spans="1:8">
      <c r="A175" s="12">
        <v>255018</v>
      </c>
      <c r="B175" s="13" t="s">
        <v>195</v>
      </c>
      <c r="C175" s="14" t="str">
        <f t="shared" si="4"/>
        <v>205</v>
      </c>
      <c r="D175" s="14" t="str">
        <f t="shared" si="5"/>
        <v>20502</v>
      </c>
      <c r="E175" s="14">
        <f>IF(ISNA(VLOOKUP(F175,'2021功能科目'!A:B,2,FALSE)),"",VLOOKUP(F175,'2021功能科目'!A:B,2,FALSE))</f>
        <v>2050299</v>
      </c>
      <c r="F175" s="13" t="s">
        <v>404</v>
      </c>
      <c r="G175" s="15">
        <v>246693</v>
      </c>
      <c r="H175" s="15">
        <v>152700</v>
      </c>
    </row>
    <row r="176" spans="1:8">
      <c r="A176" s="12">
        <v>255018</v>
      </c>
      <c r="B176" s="13" t="s">
        <v>195</v>
      </c>
      <c r="C176" s="14" t="str">
        <f t="shared" si="4"/>
        <v>205</v>
      </c>
      <c r="D176" s="14" t="str">
        <f t="shared" si="5"/>
        <v>20508</v>
      </c>
      <c r="E176" s="14">
        <f>IF(ISNA(VLOOKUP(F176,'2021功能科目'!A:B,2,FALSE)),"",VLOOKUP(F176,'2021功能科目'!A:B,2,FALSE))</f>
        <v>2050803</v>
      </c>
      <c r="F176" s="13" t="s">
        <v>406</v>
      </c>
      <c r="G176" s="15">
        <v>10200</v>
      </c>
      <c r="H176" s="15">
        <v>70720</v>
      </c>
    </row>
    <row r="177" spans="1:8">
      <c r="A177" s="12">
        <v>255018</v>
      </c>
      <c r="B177" s="13" t="s">
        <v>195</v>
      </c>
      <c r="C177" s="14" t="str">
        <f t="shared" si="4"/>
        <v>208</v>
      </c>
      <c r="D177" s="14" t="str">
        <f t="shared" si="5"/>
        <v>20805</v>
      </c>
      <c r="E177" s="14">
        <f>IF(ISNA(VLOOKUP(F177,'2021功能科目'!A:B,2,FALSE)),"",VLOOKUP(F177,'2021功能科目'!A:B,2,FALSE))</f>
        <v>2080502</v>
      </c>
      <c r="F177" s="13" t="s">
        <v>408</v>
      </c>
      <c r="G177" s="15">
        <v>2026034.2</v>
      </c>
      <c r="H177" s="15">
        <v>1590870.4</v>
      </c>
    </row>
    <row r="178" spans="1:8">
      <c r="A178" s="12">
        <v>255018</v>
      </c>
      <c r="B178" s="13" t="s">
        <v>195</v>
      </c>
      <c r="C178" s="14" t="str">
        <f t="shared" si="4"/>
        <v>208</v>
      </c>
      <c r="D178" s="14" t="str">
        <f t="shared" si="5"/>
        <v>20805</v>
      </c>
      <c r="E178" s="14">
        <f>IF(ISNA(VLOOKUP(F178,'2021功能科目'!A:B,2,FALSE)),"",VLOOKUP(F178,'2021功能科目'!A:B,2,FALSE))</f>
        <v>2080505</v>
      </c>
      <c r="F178" s="13" t="s">
        <v>409</v>
      </c>
      <c r="G178" s="15">
        <v>2930658.56</v>
      </c>
      <c r="H178" s="15">
        <v>3358059.14</v>
      </c>
    </row>
    <row r="179" spans="1:8">
      <c r="A179" s="12">
        <v>255018</v>
      </c>
      <c r="B179" s="13" t="s">
        <v>195</v>
      </c>
      <c r="C179" s="14" t="str">
        <f t="shared" si="4"/>
        <v>208</v>
      </c>
      <c r="D179" s="14" t="str">
        <f t="shared" si="5"/>
        <v>20805</v>
      </c>
      <c r="E179" s="14">
        <f>IF(ISNA(VLOOKUP(F179,'2021功能科目'!A:B,2,FALSE)),"",VLOOKUP(F179,'2021功能科目'!A:B,2,FALSE))</f>
        <v>2080506</v>
      </c>
      <c r="F179" s="13" t="s">
        <v>410</v>
      </c>
      <c r="G179" s="15">
        <v>1465329.28</v>
      </c>
      <c r="H179" s="15">
        <v>1679029.57</v>
      </c>
    </row>
    <row r="180" spans="1:8">
      <c r="A180" s="12">
        <v>255018</v>
      </c>
      <c r="B180" s="13" t="s">
        <v>195</v>
      </c>
      <c r="C180" s="14" t="str">
        <f t="shared" si="4"/>
        <v>210</v>
      </c>
      <c r="D180" s="14" t="str">
        <f t="shared" si="5"/>
        <v>21011</v>
      </c>
      <c r="E180" s="14">
        <f>IF(ISNA(VLOOKUP(F180,'2021功能科目'!A:B,2,FALSE)),"",VLOOKUP(F180,'2021功能科目'!A:B,2,FALSE))</f>
        <v>2101102</v>
      </c>
      <c r="F180" s="13" t="s">
        <v>411</v>
      </c>
      <c r="G180" s="15">
        <v>2483533.91</v>
      </c>
      <c r="H180" s="15">
        <v>2728423.05</v>
      </c>
    </row>
    <row r="181" spans="1:8">
      <c r="A181" s="12">
        <v>255018</v>
      </c>
      <c r="B181" s="13" t="s">
        <v>195</v>
      </c>
      <c r="C181" s="14" t="str">
        <f t="shared" si="4"/>
        <v>210</v>
      </c>
      <c r="D181" s="14" t="str">
        <f t="shared" si="5"/>
        <v>21011</v>
      </c>
      <c r="E181" s="14">
        <f>IF(ISNA(VLOOKUP(F181,'2021功能科目'!A:B,2,FALSE)),"",VLOOKUP(F181,'2021功能科目'!A:B,2,FALSE))</f>
        <v>2101199</v>
      </c>
      <c r="F181" s="13" t="s">
        <v>412</v>
      </c>
      <c r="G181" s="15">
        <v>90000</v>
      </c>
      <c r="H181" s="15">
        <v>90000</v>
      </c>
    </row>
    <row r="182" spans="1:8">
      <c r="A182" s="12">
        <v>255018</v>
      </c>
      <c r="B182" s="13" t="s">
        <v>195</v>
      </c>
      <c r="C182" s="14" t="str">
        <f t="shared" si="4"/>
        <v>221</v>
      </c>
      <c r="D182" s="14" t="str">
        <f t="shared" si="5"/>
        <v>22102</v>
      </c>
      <c r="E182" s="14">
        <f>IF(ISNA(VLOOKUP(F182,'2021功能科目'!A:B,2,FALSE)),"",VLOOKUP(F182,'2021功能科目'!A:B,2,FALSE))</f>
        <v>2210201</v>
      </c>
      <c r="F182" s="13" t="s">
        <v>413</v>
      </c>
      <c r="G182" s="15">
        <v>3090645</v>
      </c>
      <c r="H182" s="15">
        <v>2743184.35</v>
      </c>
    </row>
    <row r="183" spans="1:8">
      <c r="A183" s="12">
        <v>255018</v>
      </c>
      <c r="B183" s="13" t="s">
        <v>195</v>
      </c>
      <c r="C183" s="14" t="str">
        <f t="shared" si="4"/>
        <v>221</v>
      </c>
      <c r="D183" s="14" t="str">
        <f t="shared" si="5"/>
        <v>22102</v>
      </c>
      <c r="E183" s="14">
        <f>IF(ISNA(VLOOKUP(F183,'2021功能科目'!A:B,2,FALSE)),"",VLOOKUP(F183,'2021功能科目'!A:B,2,FALSE))</f>
        <v>2210202</v>
      </c>
      <c r="F183" s="13" t="s">
        <v>414</v>
      </c>
      <c r="G183" s="15">
        <v>125900</v>
      </c>
      <c r="H183" s="15">
        <v>130200</v>
      </c>
    </row>
    <row r="184" spans="1:8">
      <c r="A184" s="12">
        <v>255018</v>
      </c>
      <c r="B184" s="13" t="s">
        <v>195</v>
      </c>
      <c r="C184" s="14" t="str">
        <f t="shared" si="4"/>
        <v>221</v>
      </c>
      <c r="D184" s="14" t="str">
        <f t="shared" si="5"/>
        <v>22102</v>
      </c>
      <c r="E184" s="14">
        <f>IF(ISNA(VLOOKUP(F184,'2021功能科目'!A:B,2,FALSE)),"",VLOOKUP(F184,'2021功能科目'!A:B,2,FALSE))</f>
        <v>2210203</v>
      </c>
      <c r="F184" s="13" t="s">
        <v>415</v>
      </c>
      <c r="G184" s="15">
        <v>2537625</v>
      </c>
      <c r="H184" s="15">
        <v>2477244</v>
      </c>
    </row>
    <row r="185" spans="1:8">
      <c r="A185" s="12">
        <v>255019</v>
      </c>
      <c r="B185" s="13" t="s">
        <v>196</v>
      </c>
      <c r="C185" s="14" t="str">
        <f t="shared" si="4"/>
        <v>205</v>
      </c>
      <c r="D185" s="14" t="str">
        <f t="shared" si="5"/>
        <v>20502</v>
      </c>
      <c r="E185" s="14">
        <f>IF(ISNA(VLOOKUP(F185,'2021功能科目'!A:B,2,FALSE)),"",VLOOKUP(F185,'2021功能科目'!A:B,2,FALSE))</f>
        <v>2050204</v>
      </c>
      <c r="F185" s="13" t="s">
        <v>403</v>
      </c>
      <c r="G185" s="15">
        <v>33515884.84</v>
      </c>
      <c r="H185" s="15">
        <v>31306087.46</v>
      </c>
    </row>
    <row r="186" spans="1:8">
      <c r="A186" s="12">
        <v>255019</v>
      </c>
      <c r="B186" s="13" t="s">
        <v>196</v>
      </c>
      <c r="C186" s="14" t="str">
        <f t="shared" si="4"/>
        <v>205</v>
      </c>
      <c r="D186" s="14" t="str">
        <f t="shared" si="5"/>
        <v>20508</v>
      </c>
      <c r="E186" s="14">
        <f>IF(ISNA(VLOOKUP(F186,'2021功能科目'!A:B,2,FALSE)),"",VLOOKUP(F186,'2021功能科目'!A:B,2,FALSE))</f>
        <v>2050803</v>
      </c>
      <c r="F186" s="13" t="s">
        <v>406</v>
      </c>
      <c r="G186" s="15">
        <v>89080</v>
      </c>
      <c r="H186" s="15">
        <v>89080</v>
      </c>
    </row>
    <row r="187" spans="1:8">
      <c r="A187" s="12">
        <v>255019</v>
      </c>
      <c r="B187" s="13" t="s">
        <v>196</v>
      </c>
      <c r="C187" s="14" t="str">
        <f t="shared" si="4"/>
        <v>208</v>
      </c>
      <c r="D187" s="14" t="str">
        <f t="shared" si="5"/>
        <v>20805</v>
      </c>
      <c r="E187" s="14">
        <f>IF(ISNA(VLOOKUP(F187,'2021功能科目'!A:B,2,FALSE)),"",VLOOKUP(F187,'2021功能科目'!A:B,2,FALSE))</f>
        <v>2080502</v>
      </c>
      <c r="F187" s="13" t="s">
        <v>408</v>
      </c>
      <c r="G187" s="15">
        <v>1717489</v>
      </c>
      <c r="H187" s="15">
        <v>1553380</v>
      </c>
    </row>
    <row r="188" spans="1:8">
      <c r="A188" s="12">
        <v>255019</v>
      </c>
      <c r="B188" s="13" t="s">
        <v>196</v>
      </c>
      <c r="C188" s="14" t="str">
        <f t="shared" si="4"/>
        <v>208</v>
      </c>
      <c r="D188" s="14" t="str">
        <f t="shared" si="5"/>
        <v>20805</v>
      </c>
      <c r="E188" s="14">
        <f>IF(ISNA(VLOOKUP(F188,'2021功能科目'!A:B,2,FALSE)),"",VLOOKUP(F188,'2021功能科目'!A:B,2,FALSE))</f>
        <v>2080505</v>
      </c>
      <c r="F188" s="13" t="s">
        <v>409</v>
      </c>
      <c r="G188" s="15">
        <v>4051117.77</v>
      </c>
      <c r="H188" s="15">
        <v>3992078.08</v>
      </c>
    </row>
    <row r="189" spans="1:8">
      <c r="A189" s="12">
        <v>255019</v>
      </c>
      <c r="B189" s="13" t="s">
        <v>196</v>
      </c>
      <c r="C189" s="14" t="str">
        <f t="shared" si="4"/>
        <v>208</v>
      </c>
      <c r="D189" s="14" t="str">
        <f t="shared" si="5"/>
        <v>20805</v>
      </c>
      <c r="E189" s="14">
        <f>IF(ISNA(VLOOKUP(F189,'2021功能科目'!A:B,2,FALSE)),"",VLOOKUP(F189,'2021功能科目'!A:B,2,FALSE))</f>
        <v>2080506</v>
      </c>
      <c r="F189" s="13" t="s">
        <v>410</v>
      </c>
      <c r="G189" s="15">
        <v>2025558.88</v>
      </c>
      <c r="H189" s="15">
        <v>1996039.04</v>
      </c>
    </row>
    <row r="190" spans="1:8">
      <c r="A190" s="12">
        <v>255019</v>
      </c>
      <c r="B190" s="13" t="s">
        <v>196</v>
      </c>
      <c r="C190" s="14" t="str">
        <f t="shared" si="4"/>
        <v>210</v>
      </c>
      <c r="D190" s="14" t="str">
        <f t="shared" si="5"/>
        <v>21011</v>
      </c>
      <c r="E190" s="14">
        <f>IF(ISNA(VLOOKUP(F190,'2021功能科目'!A:B,2,FALSE)),"",VLOOKUP(F190,'2021功能科目'!A:B,2,FALSE))</f>
        <v>2101102</v>
      </c>
      <c r="F190" s="13" t="s">
        <v>411</v>
      </c>
      <c r="G190" s="15">
        <v>3292492.85</v>
      </c>
      <c r="H190" s="15">
        <v>3243563.44</v>
      </c>
    </row>
    <row r="191" spans="1:8">
      <c r="A191" s="12">
        <v>255019</v>
      </c>
      <c r="B191" s="13" t="s">
        <v>196</v>
      </c>
      <c r="C191" s="14" t="str">
        <f t="shared" si="4"/>
        <v>221</v>
      </c>
      <c r="D191" s="14" t="str">
        <f t="shared" si="5"/>
        <v>22102</v>
      </c>
      <c r="E191" s="14">
        <f>IF(ISNA(VLOOKUP(F191,'2021功能科目'!A:B,2,FALSE)),"",VLOOKUP(F191,'2021功能科目'!A:B,2,FALSE))</f>
        <v>2210201</v>
      </c>
      <c r="F191" s="13" t="s">
        <v>413</v>
      </c>
      <c r="G191" s="15">
        <v>4081055.74</v>
      </c>
      <c r="H191" s="15">
        <v>3277018.56</v>
      </c>
    </row>
    <row r="192" spans="1:8">
      <c r="A192" s="12">
        <v>255019</v>
      </c>
      <c r="B192" s="13" t="s">
        <v>196</v>
      </c>
      <c r="C192" s="14" t="str">
        <f t="shared" si="4"/>
        <v>221</v>
      </c>
      <c r="D192" s="14" t="str">
        <f t="shared" si="5"/>
        <v>22102</v>
      </c>
      <c r="E192" s="14">
        <f>IF(ISNA(VLOOKUP(F192,'2021功能科目'!A:B,2,FALSE)),"",VLOOKUP(F192,'2021功能科目'!A:B,2,FALSE))</f>
        <v>2210202</v>
      </c>
      <c r="F192" s="13" t="s">
        <v>414</v>
      </c>
      <c r="G192" s="15">
        <v>146520</v>
      </c>
      <c r="H192" s="15">
        <v>147600</v>
      </c>
    </row>
    <row r="193" spans="1:8">
      <c r="A193" s="12">
        <v>255019</v>
      </c>
      <c r="B193" s="13" t="s">
        <v>196</v>
      </c>
      <c r="C193" s="14" t="str">
        <f t="shared" si="4"/>
        <v>221</v>
      </c>
      <c r="D193" s="14" t="str">
        <f t="shared" si="5"/>
        <v>22102</v>
      </c>
      <c r="E193" s="14">
        <f>IF(ISNA(VLOOKUP(F193,'2021功能科目'!A:B,2,FALSE)),"",VLOOKUP(F193,'2021功能科目'!A:B,2,FALSE))</f>
        <v>2210203</v>
      </c>
      <c r="F193" s="13" t="s">
        <v>415</v>
      </c>
      <c r="G193" s="15">
        <v>2771288</v>
      </c>
      <c r="H193" s="15">
        <v>2669520</v>
      </c>
    </row>
    <row r="194" spans="1:8">
      <c r="A194" s="12">
        <v>255020</v>
      </c>
      <c r="B194" s="13" t="s">
        <v>197</v>
      </c>
      <c r="C194" s="14" t="str">
        <f t="shared" si="4"/>
        <v>205</v>
      </c>
      <c r="D194" s="14" t="str">
        <f t="shared" si="5"/>
        <v>20502</v>
      </c>
      <c r="E194" s="14">
        <f>IF(ISNA(VLOOKUP(F194,'2021功能科目'!A:B,2,FALSE)),"",VLOOKUP(F194,'2021功能科目'!A:B,2,FALSE))</f>
        <v>2050203</v>
      </c>
      <c r="F194" s="13" t="s">
        <v>405</v>
      </c>
      <c r="G194" s="15">
        <v>66504</v>
      </c>
      <c r="H194" s="15">
        <v>0</v>
      </c>
    </row>
    <row r="195" spans="1:8">
      <c r="A195" s="12">
        <v>255020</v>
      </c>
      <c r="B195" s="13" t="s">
        <v>197</v>
      </c>
      <c r="C195" s="14" t="str">
        <f t="shared" ref="C195:C258" si="6">LEFT(D195,3)</f>
        <v>205</v>
      </c>
      <c r="D195" s="14" t="str">
        <f t="shared" ref="D195:D258" si="7">LEFT(E195,5)</f>
        <v>20502</v>
      </c>
      <c r="E195" s="14">
        <f>IF(ISNA(VLOOKUP(F195,'2021功能科目'!A:B,2,FALSE)),"",VLOOKUP(F195,'2021功能科目'!A:B,2,FALSE))</f>
        <v>2050204</v>
      </c>
      <c r="F195" s="13" t="s">
        <v>403</v>
      </c>
      <c r="G195" s="15">
        <v>37787392.22</v>
      </c>
      <c r="H195" s="15">
        <v>34183896.39</v>
      </c>
    </row>
    <row r="196" spans="1:8">
      <c r="A196" s="12">
        <v>255020</v>
      </c>
      <c r="B196" s="13" t="s">
        <v>197</v>
      </c>
      <c r="C196" s="14" t="str">
        <f t="shared" si="6"/>
        <v>205</v>
      </c>
      <c r="D196" s="14" t="str">
        <f t="shared" si="7"/>
        <v>20502</v>
      </c>
      <c r="E196" s="14">
        <f>IF(ISNA(VLOOKUP(F196,'2021功能科目'!A:B,2,FALSE)),"",VLOOKUP(F196,'2021功能科目'!A:B,2,FALSE))</f>
        <v>2050299</v>
      </c>
      <c r="F196" s="13" t="s">
        <v>404</v>
      </c>
      <c r="G196" s="15">
        <v>251115.25</v>
      </c>
      <c r="H196" s="15">
        <v>199800</v>
      </c>
    </row>
    <row r="197" spans="1:8">
      <c r="A197" s="12">
        <v>255020</v>
      </c>
      <c r="B197" s="13" t="s">
        <v>197</v>
      </c>
      <c r="C197" s="14" t="str">
        <f t="shared" si="6"/>
        <v>205</v>
      </c>
      <c r="D197" s="14" t="str">
        <f t="shared" si="7"/>
        <v>20508</v>
      </c>
      <c r="E197" s="14">
        <f>IF(ISNA(VLOOKUP(F197,'2021功能科目'!A:B,2,FALSE)),"",VLOOKUP(F197,'2021功能科目'!A:B,2,FALSE))</f>
        <v>2050803</v>
      </c>
      <c r="F197" s="13" t="s">
        <v>406</v>
      </c>
      <c r="G197" s="15">
        <v>86360</v>
      </c>
      <c r="H197" s="15">
        <v>86360</v>
      </c>
    </row>
    <row r="198" spans="1:8">
      <c r="A198" s="12">
        <v>255020</v>
      </c>
      <c r="B198" s="13" t="s">
        <v>197</v>
      </c>
      <c r="C198" s="14" t="str">
        <f t="shared" si="6"/>
        <v>205</v>
      </c>
      <c r="D198" s="14" t="str">
        <f t="shared" si="7"/>
        <v>20509</v>
      </c>
      <c r="E198" s="14">
        <f>IF(ISNA(VLOOKUP(F198,'2021功能科目'!A:B,2,FALSE)),"",VLOOKUP(F198,'2021功能科目'!A:B,2,FALSE))</f>
        <v>2050904</v>
      </c>
      <c r="F198" s="13" t="s">
        <v>407</v>
      </c>
      <c r="G198" s="15">
        <v>88600</v>
      </c>
      <c r="H198" s="15">
        <v>88600</v>
      </c>
    </row>
    <row r="199" spans="1:8">
      <c r="A199" s="12">
        <v>255020</v>
      </c>
      <c r="B199" s="13" t="s">
        <v>197</v>
      </c>
      <c r="C199" s="14" t="str">
        <f t="shared" si="6"/>
        <v>208</v>
      </c>
      <c r="D199" s="14" t="str">
        <f t="shared" si="7"/>
        <v>20805</v>
      </c>
      <c r="E199" s="14">
        <f>IF(ISNA(VLOOKUP(F199,'2021功能科目'!A:B,2,FALSE)),"",VLOOKUP(F199,'2021功能科目'!A:B,2,FALSE))</f>
        <v>2080502</v>
      </c>
      <c r="F199" s="13" t="s">
        <v>408</v>
      </c>
      <c r="G199" s="15">
        <v>2643361</v>
      </c>
      <c r="H199" s="15">
        <v>1954374.5</v>
      </c>
    </row>
    <row r="200" spans="1:8">
      <c r="A200" s="12">
        <v>255020</v>
      </c>
      <c r="B200" s="13" t="s">
        <v>197</v>
      </c>
      <c r="C200" s="14" t="str">
        <f t="shared" si="6"/>
        <v>208</v>
      </c>
      <c r="D200" s="14" t="str">
        <f t="shared" si="7"/>
        <v>20805</v>
      </c>
      <c r="E200" s="14">
        <f>IF(ISNA(VLOOKUP(F200,'2021功能科目'!A:B,2,FALSE)),"",VLOOKUP(F200,'2021功能科目'!A:B,2,FALSE))</f>
        <v>2080505</v>
      </c>
      <c r="F200" s="13" t="s">
        <v>409</v>
      </c>
      <c r="G200" s="15">
        <v>3650000</v>
      </c>
      <c r="H200" s="15">
        <v>4016644.8</v>
      </c>
    </row>
    <row r="201" spans="1:8">
      <c r="A201" s="12">
        <v>255020</v>
      </c>
      <c r="B201" s="13" t="s">
        <v>197</v>
      </c>
      <c r="C201" s="14" t="str">
        <f t="shared" si="6"/>
        <v>208</v>
      </c>
      <c r="D201" s="14" t="str">
        <f t="shared" si="7"/>
        <v>20805</v>
      </c>
      <c r="E201" s="14">
        <f>IF(ISNA(VLOOKUP(F201,'2021功能科目'!A:B,2,FALSE)),"",VLOOKUP(F201,'2021功能科目'!A:B,2,FALSE))</f>
        <v>2080506</v>
      </c>
      <c r="F201" s="13" t="s">
        <v>410</v>
      </c>
      <c r="G201" s="15">
        <v>1820000</v>
      </c>
      <c r="H201" s="15">
        <v>2008322.4</v>
      </c>
    </row>
    <row r="202" spans="1:8">
      <c r="A202" s="12">
        <v>255020</v>
      </c>
      <c r="B202" s="13" t="s">
        <v>197</v>
      </c>
      <c r="C202" s="14" t="str">
        <f t="shared" si="6"/>
        <v>210</v>
      </c>
      <c r="D202" s="14" t="str">
        <f t="shared" si="7"/>
        <v>21011</v>
      </c>
      <c r="E202" s="14">
        <f>IF(ISNA(VLOOKUP(F202,'2021功能科目'!A:B,2,FALSE)),"",VLOOKUP(F202,'2021功能科目'!A:B,2,FALSE))</f>
        <v>2101102</v>
      </c>
      <c r="F202" s="13" t="s">
        <v>411</v>
      </c>
      <c r="G202" s="15">
        <v>3808380.77</v>
      </c>
      <c r="H202" s="15">
        <v>3263523.9</v>
      </c>
    </row>
    <row r="203" spans="1:8">
      <c r="A203" s="12">
        <v>255020</v>
      </c>
      <c r="B203" s="13" t="s">
        <v>197</v>
      </c>
      <c r="C203" s="14" t="str">
        <f t="shared" si="6"/>
        <v>210</v>
      </c>
      <c r="D203" s="14" t="str">
        <f t="shared" si="7"/>
        <v>21011</v>
      </c>
      <c r="E203" s="14">
        <f>IF(ISNA(VLOOKUP(F203,'2021功能科目'!A:B,2,FALSE)),"",VLOOKUP(F203,'2021功能科目'!A:B,2,FALSE))</f>
        <v>2101199</v>
      </c>
      <c r="F203" s="13" t="s">
        <v>412</v>
      </c>
      <c r="G203" s="15">
        <v>180000</v>
      </c>
      <c r="H203" s="15">
        <v>270000</v>
      </c>
    </row>
    <row r="204" spans="1:8">
      <c r="A204" s="12">
        <v>255020</v>
      </c>
      <c r="B204" s="13" t="s">
        <v>197</v>
      </c>
      <c r="C204" s="14" t="str">
        <f t="shared" si="6"/>
        <v>221</v>
      </c>
      <c r="D204" s="14" t="str">
        <f t="shared" si="7"/>
        <v>22102</v>
      </c>
      <c r="E204" s="14">
        <f>IF(ISNA(VLOOKUP(F204,'2021功能科目'!A:B,2,FALSE)),"",VLOOKUP(F204,'2021功能科目'!A:B,2,FALSE))</f>
        <v>2210201</v>
      </c>
      <c r="F204" s="13" t="s">
        <v>413</v>
      </c>
      <c r="G204" s="15">
        <v>3657087</v>
      </c>
      <c r="H204" s="15">
        <v>3286803.6</v>
      </c>
    </row>
    <row r="205" spans="1:8">
      <c r="A205" s="12">
        <v>255020</v>
      </c>
      <c r="B205" s="13" t="s">
        <v>197</v>
      </c>
      <c r="C205" s="14" t="str">
        <f t="shared" si="6"/>
        <v>221</v>
      </c>
      <c r="D205" s="14" t="str">
        <f t="shared" si="7"/>
        <v>22102</v>
      </c>
      <c r="E205" s="14">
        <f>IF(ISNA(VLOOKUP(F205,'2021功能科目'!A:B,2,FALSE)),"",VLOOKUP(F205,'2021功能科目'!A:B,2,FALSE))</f>
        <v>2210202</v>
      </c>
      <c r="F205" s="13" t="s">
        <v>414</v>
      </c>
      <c r="G205" s="15">
        <v>126820</v>
      </c>
      <c r="H205" s="15">
        <v>128760</v>
      </c>
    </row>
    <row r="206" spans="1:8">
      <c r="A206" s="12">
        <v>255020</v>
      </c>
      <c r="B206" s="13" t="s">
        <v>197</v>
      </c>
      <c r="C206" s="14" t="str">
        <f t="shared" si="6"/>
        <v>221</v>
      </c>
      <c r="D206" s="14" t="str">
        <f t="shared" si="7"/>
        <v>22102</v>
      </c>
      <c r="E206" s="14">
        <f>IF(ISNA(VLOOKUP(F206,'2021功能科目'!A:B,2,FALSE)),"",VLOOKUP(F206,'2021功能科目'!A:B,2,FALSE))</f>
        <v>2210203</v>
      </c>
      <c r="F206" s="13" t="s">
        <v>415</v>
      </c>
      <c r="G206" s="15">
        <v>3221331</v>
      </c>
      <c r="H206" s="15">
        <v>3231060</v>
      </c>
    </row>
    <row r="207" spans="1:8">
      <c r="A207" s="12">
        <v>255021</v>
      </c>
      <c r="B207" s="13" t="s">
        <v>198</v>
      </c>
      <c r="C207" s="14" t="str">
        <f t="shared" si="6"/>
        <v>205</v>
      </c>
      <c r="D207" s="14" t="str">
        <f t="shared" si="7"/>
        <v>20502</v>
      </c>
      <c r="E207" s="14">
        <f>IF(ISNA(VLOOKUP(F207,'2021功能科目'!A:B,2,FALSE)),"",VLOOKUP(F207,'2021功能科目'!A:B,2,FALSE))</f>
        <v>2050203</v>
      </c>
      <c r="F207" s="13" t="s">
        <v>405</v>
      </c>
      <c r="G207" s="15">
        <v>51210.67</v>
      </c>
      <c r="H207" s="15">
        <v>0</v>
      </c>
    </row>
    <row r="208" spans="1:8">
      <c r="A208" s="12">
        <v>255021</v>
      </c>
      <c r="B208" s="13" t="s">
        <v>198</v>
      </c>
      <c r="C208" s="14" t="str">
        <f t="shared" si="6"/>
        <v>205</v>
      </c>
      <c r="D208" s="14" t="str">
        <f t="shared" si="7"/>
        <v>20502</v>
      </c>
      <c r="E208" s="14">
        <f>IF(ISNA(VLOOKUP(F208,'2021功能科目'!A:B,2,FALSE)),"",VLOOKUP(F208,'2021功能科目'!A:B,2,FALSE))</f>
        <v>2050204</v>
      </c>
      <c r="F208" s="13" t="s">
        <v>403</v>
      </c>
      <c r="G208" s="15">
        <v>41383898.51</v>
      </c>
      <c r="H208" s="15">
        <v>39394050.34</v>
      </c>
    </row>
    <row r="209" spans="1:8">
      <c r="A209" s="12">
        <v>255021</v>
      </c>
      <c r="B209" s="13" t="s">
        <v>198</v>
      </c>
      <c r="C209" s="14" t="str">
        <f t="shared" si="6"/>
        <v>205</v>
      </c>
      <c r="D209" s="14" t="str">
        <f t="shared" si="7"/>
        <v>20502</v>
      </c>
      <c r="E209" s="14">
        <f>IF(ISNA(VLOOKUP(F209,'2021功能科目'!A:B,2,FALSE)),"",VLOOKUP(F209,'2021功能科目'!A:B,2,FALSE))</f>
        <v>2050299</v>
      </c>
      <c r="F209" s="13" t="s">
        <v>404</v>
      </c>
      <c r="G209" s="15">
        <v>144588.83</v>
      </c>
      <c r="H209" s="15">
        <v>119900</v>
      </c>
    </row>
    <row r="210" spans="1:8">
      <c r="A210" s="12">
        <v>255021</v>
      </c>
      <c r="B210" s="13" t="s">
        <v>198</v>
      </c>
      <c r="C210" s="14" t="str">
        <f t="shared" si="6"/>
        <v>205</v>
      </c>
      <c r="D210" s="14" t="str">
        <f t="shared" si="7"/>
        <v>20508</v>
      </c>
      <c r="E210" s="14">
        <f>IF(ISNA(VLOOKUP(F210,'2021功能科目'!A:B,2,FALSE)),"",VLOOKUP(F210,'2021功能科目'!A:B,2,FALSE))</f>
        <v>2050803</v>
      </c>
      <c r="F210" s="13" t="s">
        <v>406</v>
      </c>
      <c r="G210" s="15">
        <v>34695</v>
      </c>
      <c r="H210" s="15">
        <v>107440</v>
      </c>
    </row>
    <row r="211" spans="1:8">
      <c r="A211" s="12">
        <v>255021</v>
      </c>
      <c r="B211" s="13" t="s">
        <v>198</v>
      </c>
      <c r="C211" s="14" t="str">
        <f t="shared" si="6"/>
        <v>205</v>
      </c>
      <c r="D211" s="14" t="str">
        <f t="shared" si="7"/>
        <v>20509</v>
      </c>
      <c r="E211" s="14">
        <f>IF(ISNA(VLOOKUP(F211,'2021功能科目'!A:B,2,FALSE)),"",VLOOKUP(F211,'2021功能科目'!A:B,2,FALSE))</f>
        <v>2050904</v>
      </c>
      <c r="F211" s="13" t="s">
        <v>407</v>
      </c>
      <c r="G211" s="15">
        <v>444639</v>
      </c>
      <c r="H211" s="15">
        <v>444639</v>
      </c>
    </row>
    <row r="212" spans="1:8">
      <c r="A212" s="12">
        <v>255021</v>
      </c>
      <c r="B212" s="13" t="s">
        <v>198</v>
      </c>
      <c r="C212" s="14" t="str">
        <f t="shared" si="6"/>
        <v>208</v>
      </c>
      <c r="D212" s="14" t="str">
        <f t="shared" si="7"/>
        <v>20805</v>
      </c>
      <c r="E212" s="14">
        <f>IF(ISNA(VLOOKUP(F212,'2021功能科目'!A:B,2,FALSE)),"",VLOOKUP(F212,'2021功能科目'!A:B,2,FALSE))</f>
        <v>2080502</v>
      </c>
      <c r="F212" s="13" t="s">
        <v>408</v>
      </c>
      <c r="G212" s="15">
        <v>6069889.5</v>
      </c>
      <c r="H212" s="15">
        <v>5139338.8</v>
      </c>
    </row>
    <row r="213" spans="1:8">
      <c r="A213" s="12">
        <v>255021</v>
      </c>
      <c r="B213" s="13" t="s">
        <v>198</v>
      </c>
      <c r="C213" s="14" t="str">
        <f t="shared" si="6"/>
        <v>208</v>
      </c>
      <c r="D213" s="14" t="str">
        <f t="shared" si="7"/>
        <v>20805</v>
      </c>
      <c r="E213" s="14">
        <f>IF(ISNA(VLOOKUP(F213,'2021功能科目'!A:B,2,FALSE)),"",VLOOKUP(F213,'2021功能科目'!A:B,2,FALSE))</f>
        <v>2080505</v>
      </c>
      <c r="F213" s="13" t="s">
        <v>409</v>
      </c>
      <c r="G213" s="15">
        <v>3765386.4</v>
      </c>
      <c r="H213" s="15">
        <v>4940122.24</v>
      </c>
    </row>
    <row r="214" spans="1:8">
      <c r="A214" s="12">
        <v>255021</v>
      </c>
      <c r="B214" s="13" t="s">
        <v>198</v>
      </c>
      <c r="C214" s="14" t="str">
        <f t="shared" si="6"/>
        <v>208</v>
      </c>
      <c r="D214" s="14" t="str">
        <f t="shared" si="7"/>
        <v>20805</v>
      </c>
      <c r="E214" s="14">
        <f>IF(ISNA(VLOOKUP(F214,'2021功能科目'!A:B,2,FALSE)),"",VLOOKUP(F214,'2021功能科目'!A:B,2,FALSE))</f>
        <v>2080506</v>
      </c>
      <c r="F214" s="13" t="s">
        <v>410</v>
      </c>
      <c r="G214" s="15">
        <v>1382693.2</v>
      </c>
      <c r="H214" s="15">
        <v>2470061.12</v>
      </c>
    </row>
    <row r="215" spans="1:8">
      <c r="A215" s="12">
        <v>255021</v>
      </c>
      <c r="B215" s="13" t="s">
        <v>198</v>
      </c>
      <c r="C215" s="14" t="str">
        <f t="shared" si="6"/>
        <v>210</v>
      </c>
      <c r="D215" s="14" t="str">
        <f t="shared" si="7"/>
        <v>21011</v>
      </c>
      <c r="E215" s="14">
        <f>IF(ISNA(VLOOKUP(F215,'2021功能科目'!A:B,2,FALSE)),"",VLOOKUP(F215,'2021功能科目'!A:B,2,FALSE))</f>
        <v>2101102</v>
      </c>
      <c r="F215" s="13" t="s">
        <v>411</v>
      </c>
      <c r="G215" s="15">
        <v>4318122.47</v>
      </c>
      <c r="H215" s="15">
        <v>4013849.32</v>
      </c>
    </row>
    <row r="216" spans="1:8">
      <c r="A216" s="12">
        <v>255021</v>
      </c>
      <c r="B216" s="13" t="s">
        <v>198</v>
      </c>
      <c r="C216" s="14" t="str">
        <f t="shared" si="6"/>
        <v>210</v>
      </c>
      <c r="D216" s="14" t="str">
        <f t="shared" si="7"/>
        <v>21011</v>
      </c>
      <c r="E216" s="14">
        <f>IF(ISNA(VLOOKUP(F216,'2021功能科目'!A:B,2,FALSE)),"",VLOOKUP(F216,'2021功能科目'!A:B,2,FALSE))</f>
        <v>2101199</v>
      </c>
      <c r="F216" s="13" t="s">
        <v>412</v>
      </c>
      <c r="G216" s="15">
        <v>270000</v>
      </c>
      <c r="H216" s="15">
        <v>360000</v>
      </c>
    </row>
    <row r="217" spans="1:8">
      <c r="A217" s="12">
        <v>255021</v>
      </c>
      <c r="B217" s="13" t="s">
        <v>198</v>
      </c>
      <c r="C217" s="14" t="str">
        <f t="shared" si="6"/>
        <v>221</v>
      </c>
      <c r="D217" s="14" t="str">
        <f t="shared" si="7"/>
        <v>22102</v>
      </c>
      <c r="E217" s="14">
        <f>IF(ISNA(VLOOKUP(F217,'2021功能科目'!A:B,2,FALSE)),"",VLOOKUP(F217,'2021功能科目'!A:B,2,FALSE))</f>
        <v>2210201</v>
      </c>
      <c r="F217" s="13" t="s">
        <v>413</v>
      </c>
      <c r="G217" s="15">
        <v>4325880</v>
      </c>
      <c r="H217" s="15">
        <v>4046371.68</v>
      </c>
    </row>
    <row r="218" spans="1:8">
      <c r="A218" s="12">
        <v>255021</v>
      </c>
      <c r="B218" s="13" t="s">
        <v>198</v>
      </c>
      <c r="C218" s="14" t="str">
        <f t="shared" si="6"/>
        <v>221</v>
      </c>
      <c r="D218" s="14" t="str">
        <f t="shared" si="7"/>
        <v>22102</v>
      </c>
      <c r="E218" s="14">
        <f>IF(ISNA(VLOOKUP(F218,'2021功能科目'!A:B,2,FALSE)),"",VLOOKUP(F218,'2021功能科目'!A:B,2,FALSE))</f>
        <v>2210202</v>
      </c>
      <c r="F218" s="13" t="s">
        <v>414</v>
      </c>
      <c r="G218" s="15">
        <v>381060</v>
      </c>
      <c r="H218" s="15">
        <v>380400</v>
      </c>
    </row>
    <row r="219" spans="1:8">
      <c r="A219" s="12">
        <v>255021</v>
      </c>
      <c r="B219" s="13" t="s">
        <v>198</v>
      </c>
      <c r="C219" s="14" t="str">
        <f t="shared" si="6"/>
        <v>221</v>
      </c>
      <c r="D219" s="14" t="str">
        <f t="shared" si="7"/>
        <v>22102</v>
      </c>
      <c r="E219" s="14">
        <f>IF(ISNA(VLOOKUP(F219,'2021功能科目'!A:B,2,FALSE)),"",VLOOKUP(F219,'2021功能科目'!A:B,2,FALSE))</f>
        <v>2210203</v>
      </c>
      <c r="F219" s="13" t="s">
        <v>415</v>
      </c>
      <c r="G219" s="15">
        <v>3732997</v>
      </c>
      <c r="H219" s="15">
        <v>3810600</v>
      </c>
    </row>
    <row r="220" spans="1:8">
      <c r="A220" s="12">
        <v>255022</v>
      </c>
      <c r="B220" s="13" t="s">
        <v>199</v>
      </c>
      <c r="C220" s="14" t="str">
        <f t="shared" si="6"/>
        <v>205</v>
      </c>
      <c r="D220" s="14" t="str">
        <f t="shared" si="7"/>
        <v>20502</v>
      </c>
      <c r="E220" s="14">
        <f>IF(ISNA(VLOOKUP(F220,'2021功能科目'!A:B,2,FALSE)),"",VLOOKUP(F220,'2021功能科目'!A:B,2,FALSE))</f>
        <v>2050203</v>
      </c>
      <c r="F220" s="13" t="s">
        <v>405</v>
      </c>
      <c r="G220" s="15">
        <v>24556660.65</v>
      </c>
      <c r="H220" s="15">
        <v>23327848.92</v>
      </c>
    </row>
    <row r="221" spans="1:8">
      <c r="A221" s="12">
        <v>255022</v>
      </c>
      <c r="B221" s="13" t="s">
        <v>199</v>
      </c>
      <c r="C221" s="14" t="str">
        <f t="shared" si="6"/>
        <v>205</v>
      </c>
      <c r="D221" s="14" t="str">
        <f t="shared" si="7"/>
        <v>20502</v>
      </c>
      <c r="E221" s="14">
        <f>IF(ISNA(VLOOKUP(F221,'2021功能科目'!A:B,2,FALSE)),"",VLOOKUP(F221,'2021功能科目'!A:B,2,FALSE))</f>
        <v>2050204</v>
      </c>
      <c r="F221" s="13" t="s">
        <v>403</v>
      </c>
      <c r="G221" s="15">
        <v>573.4</v>
      </c>
      <c r="H221" s="15">
        <v>0</v>
      </c>
    </row>
    <row r="222" spans="1:8">
      <c r="A222" s="12">
        <v>255022</v>
      </c>
      <c r="B222" s="13" t="s">
        <v>199</v>
      </c>
      <c r="C222" s="14" t="str">
        <f t="shared" si="6"/>
        <v>205</v>
      </c>
      <c r="D222" s="14" t="str">
        <f t="shared" si="7"/>
        <v>20502</v>
      </c>
      <c r="E222" s="14">
        <f>IF(ISNA(VLOOKUP(F222,'2021功能科目'!A:B,2,FALSE)),"",VLOOKUP(F222,'2021功能科目'!A:B,2,FALSE))</f>
        <v>2050299</v>
      </c>
      <c r="F222" s="13" t="s">
        <v>404</v>
      </c>
      <c r="G222" s="15">
        <v>65422.63</v>
      </c>
      <c r="H222" s="15">
        <v>61500</v>
      </c>
    </row>
    <row r="223" spans="1:8">
      <c r="A223" s="12">
        <v>255022</v>
      </c>
      <c r="B223" s="13" t="s">
        <v>199</v>
      </c>
      <c r="C223" s="14" t="str">
        <f t="shared" si="6"/>
        <v>205</v>
      </c>
      <c r="D223" s="14" t="str">
        <f t="shared" si="7"/>
        <v>20508</v>
      </c>
      <c r="E223" s="14">
        <f>IF(ISNA(VLOOKUP(F223,'2021功能科目'!A:B,2,FALSE)),"",VLOOKUP(F223,'2021功能科目'!A:B,2,FALSE))</f>
        <v>2050803</v>
      </c>
      <c r="F223" s="13" t="s">
        <v>406</v>
      </c>
      <c r="G223" s="15">
        <v>64600</v>
      </c>
      <c r="H223" s="15">
        <v>64600</v>
      </c>
    </row>
    <row r="224" spans="1:8">
      <c r="A224" s="12">
        <v>255022</v>
      </c>
      <c r="B224" s="13" t="s">
        <v>199</v>
      </c>
      <c r="C224" s="14" t="str">
        <f t="shared" si="6"/>
        <v>205</v>
      </c>
      <c r="D224" s="14" t="str">
        <f t="shared" si="7"/>
        <v>20509</v>
      </c>
      <c r="E224" s="14">
        <f>IF(ISNA(VLOOKUP(F224,'2021功能科目'!A:B,2,FALSE)),"",VLOOKUP(F224,'2021功能科目'!A:B,2,FALSE))</f>
        <v>2050904</v>
      </c>
      <c r="F224" s="13" t="s">
        <v>407</v>
      </c>
      <c r="G224" s="15">
        <v>50000</v>
      </c>
      <c r="H224" s="15">
        <v>50000</v>
      </c>
    </row>
    <row r="225" spans="1:8">
      <c r="A225" s="12">
        <v>255022</v>
      </c>
      <c r="B225" s="13" t="s">
        <v>199</v>
      </c>
      <c r="C225" s="14" t="str">
        <f t="shared" si="6"/>
        <v>208</v>
      </c>
      <c r="D225" s="14" t="str">
        <f t="shared" si="7"/>
        <v>20805</v>
      </c>
      <c r="E225" s="14">
        <f>IF(ISNA(VLOOKUP(F225,'2021功能科目'!A:B,2,FALSE)),"",VLOOKUP(F225,'2021功能科目'!A:B,2,FALSE))</f>
        <v>2080502</v>
      </c>
      <c r="F225" s="13" t="s">
        <v>408</v>
      </c>
      <c r="G225" s="15">
        <v>2352800.65</v>
      </c>
      <c r="H225" s="15">
        <v>1898662</v>
      </c>
    </row>
    <row r="226" spans="1:8">
      <c r="A226" s="12">
        <v>255022</v>
      </c>
      <c r="B226" s="13" t="s">
        <v>199</v>
      </c>
      <c r="C226" s="14" t="str">
        <f t="shared" si="6"/>
        <v>208</v>
      </c>
      <c r="D226" s="14" t="str">
        <f t="shared" si="7"/>
        <v>20805</v>
      </c>
      <c r="E226" s="14">
        <f>IF(ISNA(VLOOKUP(F226,'2021功能科目'!A:B,2,FALSE)),"",VLOOKUP(F226,'2021功能科目'!A:B,2,FALSE))</f>
        <v>2080505</v>
      </c>
      <c r="F226" s="13" t="s">
        <v>409</v>
      </c>
      <c r="G226" s="15">
        <v>2561265.46</v>
      </c>
      <c r="H226" s="15">
        <v>2863957.76</v>
      </c>
    </row>
    <row r="227" spans="1:8">
      <c r="A227" s="12">
        <v>255022</v>
      </c>
      <c r="B227" s="13" t="s">
        <v>199</v>
      </c>
      <c r="C227" s="14" t="str">
        <f t="shared" si="6"/>
        <v>208</v>
      </c>
      <c r="D227" s="14" t="str">
        <f t="shared" si="7"/>
        <v>20805</v>
      </c>
      <c r="E227" s="14">
        <f>IF(ISNA(VLOOKUP(F227,'2021功能科目'!A:B,2,FALSE)),"",VLOOKUP(F227,'2021功能科目'!A:B,2,FALSE))</f>
        <v>2080506</v>
      </c>
      <c r="F227" s="13" t="s">
        <v>410</v>
      </c>
      <c r="G227" s="15">
        <v>1278408.48</v>
      </c>
      <c r="H227" s="15">
        <v>1431978.88</v>
      </c>
    </row>
    <row r="228" spans="1:8">
      <c r="A228" s="12">
        <v>255022</v>
      </c>
      <c r="B228" s="13" t="s">
        <v>199</v>
      </c>
      <c r="C228" s="14" t="str">
        <f t="shared" si="6"/>
        <v>210</v>
      </c>
      <c r="D228" s="14" t="str">
        <f t="shared" si="7"/>
        <v>21011</v>
      </c>
      <c r="E228" s="14">
        <f>IF(ISNA(VLOOKUP(F228,'2021功能科目'!A:B,2,FALSE)),"",VLOOKUP(F228,'2021功能科目'!A:B,2,FALSE))</f>
        <v>2101102</v>
      </c>
      <c r="F228" s="13" t="s">
        <v>411</v>
      </c>
      <c r="G228" s="15">
        <v>2566965.68</v>
      </c>
      <c r="H228" s="15">
        <v>2326965.68</v>
      </c>
    </row>
    <row r="229" spans="1:8">
      <c r="A229" s="12">
        <v>255022</v>
      </c>
      <c r="B229" s="13" t="s">
        <v>199</v>
      </c>
      <c r="C229" s="14" t="str">
        <f t="shared" si="6"/>
        <v>210</v>
      </c>
      <c r="D229" s="14" t="str">
        <f t="shared" si="7"/>
        <v>21011</v>
      </c>
      <c r="E229" s="14">
        <f>IF(ISNA(VLOOKUP(F229,'2021功能科目'!A:B,2,FALSE)),"",VLOOKUP(F229,'2021功能科目'!A:B,2,FALSE))</f>
        <v>2101199</v>
      </c>
      <c r="F229" s="13" t="s">
        <v>412</v>
      </c>
      <c r="G229" s="15">
        <v>135000</v>
      </c>
      <c r="H229" s="15">
        <v>270000</v>
      </c>
    </row>
    <row r="230" spans="1:8">
      <c r="A230" s="12">
        <v>255022</v>
      </c>
      <c r="B230" s="13" t="s">
        <v>199</v>
      </c>
      <c r="C230" s="14" t="str">
        <f t="shared" si="6"/>
        <v>221</v>
      </c>
      <c r="D230" s="14" t="str">
        <f t="shared" si="7"/>
        <v>22102</v>
      </c>
      <c r="E230" s="14">
        <f>IF(ISNA(VLOOKUP(F230,'2021功能科目'!A:B,2,FALSE)),"",VLOOKUP(F230,'2021功能科目'!A:B,2,FALSE))</f>
        <v>2210201</v>
      </c>
      <c r="F230" s="13" t="s">
        <v>413</v>
      </c>
      <c r="G230" s="15">
        <v>2580628</v>
      </c>
      <c r="H230" s="15">
        <v>2353168.32</v>
      </c>
    </row>
    <row r="231" spans="1:8">
      <c r="A231" s="12">
        <v>255022</v>
      </c>
      <c r="B231" s="13" t="s">
        <v>199</v>
      </c>
      <c r="C231" s="14" t="str">
        <f t="shared" si="6"/>
        <v>221</v>
      </c>
      <c r="D231" s="14" t="str">
        <f t="shared" si="7"/>
        <v>22102</v>
      </c>
      <c r="E231" s="14">
        <f>IF(ISNA(VLOOKUP(F231,'2021功能科目'!A:B,2,FALSE)),"",VLOOKUP(F231,'2021功能科目'!A:B,2,FALSE))</f>
        <v>2210202</v>
      </c>
      <c r="F231" s="13" t="s">
        <v>414</v>
      </c>
      <c r="G231" s="15">
        <v>122560</v>
      </c>
      <c r="H231" s="15">
        <v>127080</v>
      </c>
    </row>
    <row r="232" spans="1:8">
      <c r="A232" s="12">
        <v>255022</v>
      </c>
      <c r="B232" s="13" t="s">
        <v>199</v>
      </c>
      <c r="C232" s="14" t="str">
        <f t="shared" si="6"/>
        <v>221</v>
      </c>
      <c r="D232" s="14" t="str">
        <f t="shared" si="7"/>
        <v>22102</v>
      </c>
      <c r="E232" s="14">
        <f>IF(ISNA(VLOOKUP(F232,'2021功能科目'!A:B,2,FALSE)),"",VLOOKUP(F232,'2021功能科目'!A:B,2,FALSE))</f>
        <v>2210203</v>
      </c>
      <c r="F232" s="13" t="s">
        <v>415</v>
      </c>
      <c r="G232" s="15">
        <v>2147220</v>
      </c>
      <c r="H232" s="15">
        <v>2112024</v>
      </c>
    </row>
    <row r="233" spans="1:8">
      <c r="A233" s="12">
        <v>255025</v>
      </c>
      <c r="B233" s="13" t="s">
        <v>200</v>
      </c>
      <c r="C233" s="14" t="str">
        <f t="shared" si="6"/>
        <v>205</v>
      </c>
      <c r="D233" s="14" t="str">
        <f t="shared" si="7"/>
        <v>20502</v>
      </c>
      <c r="E233" s="14">
        <f>IF(ISNA(VLOOKUP(F233,'2021功能科目'!A:B,2,FALSE)),"",VLOOKUP(F233,'2021功能科目'!A:B,2,FALSE))</f>
        <v>2050204</v>
      </c>
      <c r="F233" s="13" t="s">
        <v>403</v>
      </c>
      <c r="G233" s="15">
        <v>32235139.25</v>
      </c>
      <c r="H233" s="15">
        <v>32159639.91</v>
      </c>
    </row>
    <row r="234" spans="1:8">
      <c r="A234" s="12">
        <v>255025</v>
      </c>
      <c r="B234" s="13" t="s">
        <v>200</v>
      </c>
      <c r="C234" s="14" t="str">
        <f t="shared" si="6"/>
        <v>205</v>
      </c>
      <c r="D234" s="14" t="str">
        <f t="shared" si="7"/>
        <v>20502</v>
      </c>
      <c r="E234" s="14">
        <f>IF(ISNA(VLOOKUP(F234,'2021功能科目'!A:B,2,FALSE)),"",VLOOKUP(F234,'2021功能科目'!A:B,2,FALSE))</f>
        <v>2050299</v>
      </c>
      <c r="F234" s="13" t="s">
        <v>404</v>
      </c>
      <c r="G234" s="15">
        <v>275851.75</v>
      </c>
      <c r="H234" s="15">
        <v>208800</v>
      </c>
    </row>
    <row r="235" spans="1:8">
      <c r="A235" s="12">
        <v>255025</v>
      </c>
      <c r="B235" s="13" t="s">
        <v>200</v>
      </c>
      <c r="C235" s="14" t="str">
        <f t="shared" si="6"/>
        <v>205</v>
      </c>
      <c r="D235" s="14" t="str">
        <f t="shared" si="7"/>
        <v>20508</v>
      </c>
      <c r="E235" s="14">
        <f>IF(ISNA(VLOOKUP(F235,'2021功能科目'!A:B,2,FALSE)),"",VLOOKUP(F235,'2021功能科目'!A:B,2,FALSE))</f>
        <v>2050803</v>
      </c>
      <c r="F235" s="13" t="s">
        <v>406</v>
      </c>
      <c r="G235" s="15">
        <v>80240</v>
      </c>
      <c r="H235" s="15">
        <v>80240</v>
      </c>
    </row>
    <row r="236" spans="1:8">
      <c r="A236" s="12">
        <v>255025</v>
      </c>
      <c r="B236" s="13" t="s">
        <v>200</v>
      </c>
      <c r="C236" s="14" t="str">
        <f t="shared" si="6"/>
        <v>205</v>
      </c>
      <c r="D236" s="14" t="str">
        <f t="shared" si="7"/>
        <v>20509</v>
      </c>
      <c r="E236" s="14">
        <f>IF(ISNA(VLOOKUP(F236,'2021功能科目'!A:B,2,FALSE)),"",VLOOKUP(F236,'2021功能科目'!A:B,2,FALSE))</f>
        <v>2050904</v>
      </c>
      <c r="F236" s="13" t="s">
        <v>407</v>
      </c>
      <c r="G236" s="15">
        <v>526983</v>
      </c>
      <c r="H236" s="15">
        <v>742161</v>
      </c>
    </row>
    <row r="237" spans="1:8">
      <c r="A237" s="12">
        <v>255025</v>
      </c>
      <c r="B237" s="13" t="s">
        <v>200</v>
      </c>
      <c r="C237" s="14" t="str">
        <f t="shared" si="6"/>
        <v>208</v>
      </c>
      <c r="D237" s="14" t="str">
        <f t="shared" si="7"/>
        <v>20805</v>
      </c>
      <c r="E237" s="14">
        <f>IF(ISNA(VLOOKUP(F237,'2021功能科目'!A:B,2,FALSE)),"",VLOOKUP(F237,'2021功能科目'!A:B,2,FALSE))</f>
        <v>2080502</v>
      </c>
      <c r="F237" s="13" t="s">
        <v>408</v>
      </c>
      <c r="G237" s="15">
        <v>1867357</v>
      </c>
      <c r="H237" s="15">
        <v>1557661.4</v>
      </c>
    </row>
    <row r="238" spans="1:8">
      <c r="A238" s="12">
        <v>255025</v>
      </c>
      <c r="B238" s="13" t="s">
        <v>200</v>
      </c>
      <c r="C238" s="14" t="str">
        <f t="shared" si="6"/>
        <v>208</v>
      </c>
      <c r="D238" s="14" t="str">
        <f t="shared" si="7"/>
        <v>20805</v>
      </c>
      <c r="E238" s="14">
        <f>IF(ISNA(VLOOKUP(F238,'2021功能科目'!A:B,2,FALSE)),"",VLOOKUP(F238,'2021功能科目'!A:B,2,FALSE))</f>
        <v>2080505</v>
      </c>
      <c r="F238" s="13" t="s">
        <v>409</v>
      </c>
      <c r="G238" s="15">
        <v>3727148.32</v>
      </c>
      <c r="H238" s="15">
        <v>3928878.4</v>
      </c>
    </row>
    <row r="239" spans="1:8">
      <c r="A239" s="12">
        <v>255025</v>
      </c>
      <c r="B239" s="13" t="s">
        <v>200</v>
      </c>
      <c r="C239" s="14" t="str">
        <f t="shared" si="6"/>
        <v>208</v>
      </c>
      <c r="D239" s="14" t="str">
        <f t="shared" si="7"/>
        <v>20805</v>
      </c>
      <c r="E239" s="14">
        <f>IF(ISNA(VLOOKUP(F239,'2021功能科目'!A:B,2,FALSE)),"",VLOOKUP(F239,'2021功能科目'!A:B,2,FALSE))</f>
        <v>2080506</v>
      </c>
      <c r="F239" s="13" t="s">
        <v>410</v>
      </c>
      <c r="G239" s="15">
        <v>1862574.16</v>
      </c>
      <c r="H239" s="15">
        <v>1964439.2</v>
      </c>
    </row>
    <row r="240" spans="1:8">
      <c r="A240" s="12">
        <v>255025</v>
      </c>
      <c r="B240" s="13" t="s">
        <v>200</v>
      </c>
      <c r="C240" s="14" t="str">
        <f t="shared" si="6"/>
        <v>210</v>
      </c>
      <c r="D240" s="14" t="str">
        <f t="shared" si="7"/>
        <v>21011</v>
      </c>
      <c r="E240" s="14">
        <f>IF(ISNA(VLOOKUP(F240,'2021功能科目'!A:B,2,FALSE)),"",VLOOKUP(F240,'2021功能科目'!A:B,2,FALSE))</f>
        <v>2101102</v>
      </c>
      <c r="F240" s="13" t="s">
        <v>411</v>
      </c>
      <c r="G240" s="15">
        <v>3265559.01</v>
      </c>
      <c r="H240" s="15">
        <v>3192213.7</v>
      </c>
    </row>
    <row r="241" spans="1:8">
      <c r="A241" s="12">
        <v>255025</v>
      </c>
      <c r="B241" s="13" t="s">
        <v>200</v>
      </c>
      <c r="C241" s="14" t="str">
        <f t="shared" si="6"/>
        <v>210</v>
      </c>
      <c r="D241" s="14" t="str">
        <f t="shared" si="7"/>
        <v>21011</v>
      </c>
      <c r="E241" s="14">
        <f>IF(ISNA(VLOOKUP(F241,'2021功能科目'!A:B,2,FALSE)),"",VLOOKUP(F241,'2021功能科目'!A:B,2,FALSE))</f>
        <v>2101199</v>
      </c>
      <c r="F241" s="13" t="s">
        <v>412</v>
      </c>
      <c r="G241" s="15">
        <v>157500</v>
      </c>
      <c r="H241" s="15">
        <v>180000</v>
      </c>
    </row>
    <row r="242" spans="1:8">
      <c r="A242" s="12">
        <v>255025</v>
      </c>
      <c r="B242" s="13" t="s">
        <v>200</v>
      </c>
      <c r="C242" s="14" t="str">
        <f t="shared" si="6"/>
        <v>221</v>
      </c>
      <c r="D242" s="14" t="str">
        <f t="shared" si="7"/>
        <v>22102</v>
      </c>
      <c r="E242" s="14">
        <f>IF(ISNA(VLOOKUP(F242,'2021功能科目'!A:B,2,FALSE)),"",VLOOKUP(F242,'2021功能科目'!A:B,2,FALSE))</f>
        <v>2210201</v>
      </c>
      <c r="F242" s="13" t="s">
        <v>413</v>
      </c>
      <c r="G242" s="15">
        <v>3181759</v>
      </c>
      <c r="H242" s="15">
        <v>3201538.8</v>
      </c>
    </row>
    <row r="243" spans="1:8">
      <c r="A243" s="12">
        <v>255025</v>
      </c>
      <c r="B243" s="13" t="s">
        <v>200</v>
      </c>
      <c r="C243" s="14" t="str">
        <f t="shared" si="6"/>
        <v>221</v>
      </c>
      <c r="D243" s="14" t="str">
        <f t="shared" si="7"/>
        <v>22102</v>
      </c>
      <c r="E243" s="14">
        <f>IF(ISNA(VLOOKUP(F243,'2021功能科目'!A:B,2,FALSE)),"",VLOOKUP(F243,'2021功能科目'!A:B,2,FALSE))</f>
        <v>2210202</v>
      </c>
      <c r="F243" s="13" t="s">
        <v>414</v>
      </c>
      <c r="G243" s="15">
        <v>104420</v>
      </c>
      <c r="H243" s="15">
        <v>101640</v>
      </c>
    </row>
    <row r="244" spans="1:8">
      <c r="A244" s="12">
        <v>255025</v>
      </c>
      <c r="B244" s="13" t="s">
        <v>200</v>
      </c>
      <c r="C244" s="14" t="str">
        <f t="shared" si="6"/>
        <v>221</v>
      </c>
      <c r="D244" s="14" t="str">
        <f t="shared" si="7"/>
        <v>22102</v>
      </c>
      <c r="E244" s="14">
        <f>IF(ISNA(VLOOKUP(F244,'2021功能科目'!A:B,2,FALSE)),"",VLOOKUP(F244,'2021功能科目'!A:B,2,FALSE))</f>
        <v>2210203</v>
      </c>
      <c r="F244" s="13" t="s">
        <v>415</v>
      </c>
      <c r="G244" s="15">
        <v>2693116.07</v>
      </c>
      <c r="H244" s="15">
        <v>2835624</v>
      </c>
    </row>
    <row r="245" spans="1:8">
      <c r="A245" s="12">
        <v>255026</v>
      </c>
      <c r="B245" s="13" t="s">
        <v>201</v>
      </c>
      <c r="C245" s="14" t="str">
        <f t="shared" si="6"/>
        <v>205</v>
      </c>
      <c r="D245" s="14" t="str">
        <f t="shared" si="7"/>
        <v>20502</v>
      </c>
      <c r="E245" s="14">
        <f>IF(ISNA(VLOOKUP(F245,'2021功能科目'!A:B,2,FALSE)),"",VLOOKUP(F245,'2021功能科目'!A:B,2,FALSE))</f>
        <v>2050203</v>
      </c>
      <c r="F245" s="13" t="s">
        <v>405</v>
      </c>
      <c r="G245" s="15">
        <v>59557841.82</v>
      </c>
      <c r="H245" s="15">
        <v>57211905.22</v>
      </c>
    </row>
    <row r="246" spans="1:8">
      <c r="A246" s="12">
        <v>255026</v>
      </c>
      <c r="B246" s="13" t="s">
        <v>201</v>
      </c>
      <c r="C246" s="14" t="str">
        <f t="shared" si="6"/>
        <v>205</v>
      </c>
      <c r="D246" s="14" t="str">
        <f t="shared" si="7"/>
        <v>20502</v>
      </c>
      <c r="E246" s="14">
        <f>IF(ISNA(VLOOKUP(F246,'2021功能科目'!A:B,2,FALSE)),"",VLOOKUP(F246,'2021功能科目'!A:B,2,FALSE))</f>
        <v>2050299</v>
      </c>
      <c r="F246" s="13" t="s">
        <v>404</v>
      </c>
      <c r="G246" s="15">
        <v>569491</v>
      </c>
      <c r="H246" s="15">
        <v>352000</v>
      </c>
    </row>
    <row r="247" spans="1:8">
      <c r="A247" s="12">
        <v>255026</v>
      </c>
      <c r="B247" s="13" t="s">
        <v>201</v>
      </c>
      <c r="C247" s="14" t="str">
        <f t="shared" si="6"/>
        <v>205</v>
      </c>
      <c r="D247" s="14" t="str">
        <f t="shared" si="7"/>
        <v>20508</v>
      </c>
      <c r="E247" s="14">
        <f>IF(ISNA(VLOOKUP(F247,'2021功能科目'!A:B,2,FALSE)),"",VLOOKUP(F247,'2021功能科目'!A:B,2,FALSE))</f>
        <v>2050803</v>
      </c>
      <c r="F247" s="13" t="s">
        <v>406</v>
      </c>
      <c r="G247" s="15">
        <v>141438.6</v>
      </c>
      <c r="H247" s="15">
        <v>141440</v>
      </c>
    </row>
    <row r="248" spans="1:8">
      <c r="A248" s="12">
        <v>255026</v>
      </c>
      <c r="B248" s="13" t="s">
        <v>201</v>
      </c>
      <c r="C248" s="14" t="str">
        <f t="shared" si="6"/>
        <v>205</v>
      </c>
      <c r="D248" s="14" t="str">
        <f t="shared" si="7"/>
        <v>20509</v>
      </c>
      <c r="E248" s="14">
        <f>IF(ISNA(VLOOKUP(F248,'2021功能科目'!A:B,2,FALSE)),"",VLOOKUP(F248,'2021功能科目'!A:B,2,FALSE))</f>
        <v>2050904</v>
      </c>
      <c r="F248" s="13" t="s">
        <v>407</v>
      </c>
      <c r="G248" s="15">
        <v>257024</v>
      </c>
      <c r="H248" s="15">
        <v>257024</v>
      </c>
    </row>
    <row r="249" spans="1:8">
      <c r="A249" s="12">
        <v>255026</v>
      </c>
      <c r="B249" s="13" t="s">
        <v>201</v>
      </c>
      <c r="C249" s="14" t="str">
        <f t="shared" si="6"/>
        <v>208</v>
      </c>
      <c r="D249" s="14" t="str">
        <f t="shared" si="7"/>
        <v>20805</v>
      </c>
      <c r="E249" s="14">
        <f>IF(ISNA(VLOOKUP(F249,'2021功能科目'!A:B,2,FALSE)),"",VLOOKUP(F249,'2021功能科目'!A:B,2,FALSE))</f>
        <v>2080502</v>
      </c>
      <c r="F249" s="13" t="s">
        <v>408</v>
      </c>
      <c r="G249" s="15">
        <v>4115972.95</v>
      </c>
      <c r="H249" s="15">
        <v>3396042.95</v>
      </c>
    </row>
    <row r="250" spans="1:8">
      <c r="A250" s="12">
        <v>255026</v>
      </c>
      <c r="B250" s="13" t="s">
        <v>201</v>
      </c>
      <c r="C250" s="14" t="str">
        <f t="shared" si="6"/>
        <v>208</v>
      </c>
      <c r="D250" s="14" t="str">
        <f t="shared" si="7"/>
        <v>20805</v>
      </c>
      <c r="E250" s="14">
        <f>IF(ISNA(VLOOKUP(F250,'2021功能科目'!A:B,2,FALSE)),"",VLOOKUP(F250,'2021功能科目'!A:B,2,FALSE))</f>
        <v>2080505</v>
      </c>
      <c r="F250" s="13" t="s">
        <v>409</v>
      </c>
      <c r="G250" s="15">
        <v>6094350.45</v>
      </c>
      <c r="H250" s="15">
        <v>6817545.57</v>
      </c>
    </row>
    <row r="251" spans="1:8">
      <c r="A251" s="12">
        <v>255026</v>
      </c>
      <c r="B251" s="13" t="s">
        <v>201</v>
      </c>
      <c r="C251" s="14" t="str">
        <f t="shared" si="6"/>
        <v>208</v>
      </c>
      <c r="D251" s="14" t="str">
        <f t="shared" si="7"/>
        <v>20805</v>
      </c>
      <c r="E251" s="14">
        <f>IF(ISNA(VLOOKUP(F251,'2021功能科目'!A:B,2,FALSE)),"",VLOOKUP(F251,'2021功能科目'!A:B,2,FALSE))</f>
        <v>2080506</v>
      </c>
      <c r="F251" s="13" t="s">
        <v>410</v>
      </c>
      <c r="G251" s="15">
        <v>3047174.63</v>
      </c>
      <c r="H251" s="15">
        <v>3408772.79</v>
      </c>
    </row>
    <row r="252" spans="1:8">
      <c r="A252" s="12">
        <v>255026</v>
      </c>
      <c r="B252" s="13" t="s">
        <v>201</v>
      </c>
      <c r="C252" s="14" t="str">
        <f t="shared" si="6"/>
        <v>210</v>
      </c>
      <c r="D252" s="14" t="str">
        <f t="shared" si="7"/>
        <v>21011</v>
      </c>
      <c r="E252" s="14">
        <f>IF(ISNA(VLOOKUP(F252,'2021功能科目'!A:B,2,FALSE)),"",VLOOKUP(F252,'2021功能科目'!A:B,2,FALSE))</f>
        <v>2101102</v>
      </c>
      <c r="F252" s="13" t="s">
        <v>411</v>
      </c>
      <c r="G252" s="15">
        <v>6283997.69</v>
      </c>
      <c r="H252" s="15">
        <v>5539255.78</v>
      </c>
    </row>
    <row r="253" spans="1:8">
      <c r="A253" s="12">
        <v>255026</v>
      </c>
      <c r="B253" s="13" t="s">
        <v>201</v>
      </c>
      <c r="C253" s="14" t="str">
        <f t="shared" si="6"/>
        <v>210</v>
      </c>
      <c r="D253" s="14" t="str">
        <f t="shared" si="7"/>
        <v>21011</v>
      </c>
      <c r="E253" s="14">
        <f>IF(ISNA(VLOOKUP(F253,'2021功能科目'!A:B,2,FALSE)),"",VLOOKUP(F253,'2021功能科目'!A:B,2,FALSE))</f>
        <v>2101199</v>
      </c>
      <c r="F253" s="13" t="s">
        <v>412</v>
      </c>
      <c r="G253" s="15">
        <v>450000</v>
      </c>
      <c r="H253" s="15">
        <v>450000</v>
      </c>
    </row>
    <row r="254" spans="1:8">
      <c r="A254" s="12">
        <v>255026</v>
      </c>
      <c r="B254" s="13" t="s">
        <v>201</v>
      </c>
      <c r="C254" s="14" t="str">
        <f t="shared" si="6"/>
        <v>221</v>
      </c>
      <c r="D254" s="14" t="str">
        <f t="shared" si="7"/>
        <v>22102</v>
      </c>
      <c r="E254" s="14">
        <f>IF(ISNA(VLOOKUP(F254,'2021功能科目'!A:B,2,FALSE)),"",VLOOKUP(F254,'2021功能科目'!A:B,2,FALSE))</f>
        <v>2210201</v>
      </c>
      <c r="F254" s="13" t="s">
        <v>413</v>
      </c>
      <c r="G254" s="15">
        <v>5870060</v>
      </c>
      <c r="H254" s="15">
        <v>5562439.18</v>
      </c>
    </row>
    <row r="255" spans="1:8">
      <c r="A255" s="12">
        <v>255026</v>
      </c>
      <c r="B255" s="13" t="s">
        <v>201</v>
      </c>
      <c r="C255" s="14" t="str">
        <f t="shared" si="6"/>
        <v>221</v>
      </c>
      <c r="D255" s="14" t="str">
        <f t="shared" si="7"/>
        <v>22102</v>
      </c>
      <c r="E255" s="14">
        <f>IF(ISNA(VLOOKUP(F255,'2021功能科目'!A:B,2,FALSE)),"",VLOOKUP(F255,'2021功能科目'!A:B,2,FALSE))</f>
        <v>2210202</v>
      </c>
      <c r="F255" s="13" t="s">
        <v>414</v>
      </c>
      <c r="G255" s="15">
        <v>224880</v>
      </c>
      <c r="H255" s="15">
        <v>224880</v>
      </c>
    </row>
    <row r="256" spans="1:8">
      <c r="A256" s="12">
        <v>255026</v>
      </c>
      <c r="B256" s="13" t="s">
        <v>201</v>
      </c>
      <c r="C256" s="14" t="str">
        <f t="shared" si="6"/>
        <v>221</v>
      </c>
      <c r="D256" s="14" t="str">
        <f t="shared" si="7"/>
        <v>22102</v>
      </c>
      <c r="E256" s="14">
        <f>IF(ISNA(VLOOKUP(F256,'2021功能科目'!A:B,2,FALSE)),"",VLOOKUP(F256,'2021功能科目'!A:B,2,FALSE))</f>
        <v>2210203</v>
      </c>
      <c r="F256" s="13" t="s">
        <v>415</v>
      </c>
      <c r="G256" s="15">
        <v>4863147</v>
      </c>
      <c r="H256" s="15">
        <v>5114904</v>
      </c>
    </row>
    <row r="257" spans="1:8">
      <c r="A257" s="12">
        <v>255027</v>
      </c>
      <c r="B257" s="13" t="s">
        <v>202</v>
      </c>
      <c r="C257" s="14" t="str">
        <f t="shared" si="6"/>
        <v>205</v>
      </c>
      <c r="D257" s="14" t="str">
        <f t="shared" si="7"/>
        <v>20502</v>
      </c>
      <c r="E257" s="14">
        <f>IF(ISNA(VLOOKUP(F257,'2021功能科目'!A:B,2,FALSE)),"",VLOOKUP(F257,'2021功能科目'!A:B,2,FALSE))</f>
        <v>2050203</v>
      </c>
      <c r="F257" s="13" t="s">
        <v>405</v>
      </c>
      <c r="G257" s="15">
        <v>72874335.3</v>
      </c>
      <c r="H257" s="15">
        <v>72177243.33</v>
      </c>
    </row>
    <row r="258" spans="1:8">
      <c r="A258" s="12">
        <v>255027</v>
      </c>
      <c r="B258" s="13" t="s">
        <v>202</v>
      </c>
      <c r="C258" s="14" t="str">
        <f t="shared" si="6"/>
        <v>205</v>
      </c>
      <c r="D258" s="14" t="str">
        <f t="shared" si="7"/>
        <v>20502</v>
      </c>
      <c r="E258" s="14">
        <f>IF(ISNA(VLOOKUP(F258,'2021功能科目'!A:B,2,FALSE)),"",VLOOKUP(F258,'2021功能科目'!A:B,2,FALSE))</f>
        <v>2050204</v>
      </c>
      <c r="F258" s="13" t="s">
        <v>403</v>
      </c>
      <c r="G258" s="15">
        <v>83072</v>
      </c>
      <c r="H258" s="15">
        <v>0</v>
      </c>
    </row>
    <row r="259" spans="1:8">
      <c r="A259" s="12">
        <v>255027</v>
      </c>
      <c r="B259" s="13" t="s">
        <v>202</v>
      </c>
      <c r="C259" s="14" t="str">
        <f t="shared" ref="C259:C322" si="8">LEFT(D259,3)</f>
        <v>205</v>
      </c>
      <c r="D259" s="14" t="str">
        <f t="shared" ref="D259:D322" si="9">LEFT(E259,5)</f>
        <v>20502</v>
      </c>
      <c r="E259" s="14">
        <f>IF(ISNA(VLOOKUP(F259,'2021功能科目'!A:B,2,FALSE)),"",VLOOKUP(F259,'2021功能科目'!A:B,2,FALSE))</f>
        <v>2050299</v>
      </c>
      <c r="F259" s="13" t="s">
        <v>404</v>
      </c>
      <c r="G259" s="15">
        <v>3877060.6</v>
      </c>
      <c r="H259" s="15">
        <v>342400</v>
      </c>
    </row>
    <row r="260" spans="1:8">
      <c r="A260" s="12">
        <v>255027</v>
      </c>
      <c r="B260" s="13" t="s">
        <v>202</v>
      </c>
      <c r="C260" s="14" t="str">
        <f t="shared" si="8"/>
        <v>205</v>
      </c>
      <c r="D260" s="14" t="str">
        <f t="shared" si="9"/>
        <v>20508</v>
      </c>
      <c r="E260" s="14">
        <f>IF(ISNA(VLOOKUP(F260,'2021功能科目'!A:B,2,FALSE)),"",VLOOKUP(F260,'2021功能科目'!A:B,2,FALSE))</f>
        <v>2050803</v>
      </c>
      <c r="F260" s="13" t="s">
        <v>406</v>
      </c>
      <c r="G260" s="15">
        <v>174080</v>
      </c>
      <c r="H260" s="15">
        <v>174080</v>
      </c>
    </row>
    <row r="261" spans="1:8">
      <c r="A261" s="12">
        <v>255027</v>
      </c>
      <c r="B261" s="13" t="s">
        <v>202</v>
      </c>
      <c r="C261" s="14" t="str">
        <f t="shared" si="8"/>
        <v>205</v>
      </c>
      <c r="D261" s="14" t="str">
        <f t="shared" si="9"/>
        <v>20509</v>
      </c>
      <c r="E261" s="14">
        <f>IF(ISNA(VLOOKUP(F261,'2021功能科目'!A:B,2,FALSE)),"",VLOOKUP(F261,'2021功能科目'!A:B,2,FALSE))</f>
        <v>2050904</v>
      </c>
      <c r="F261" s="13" t="s">
        <v>407</v>
      </c>
      <c r="G261" s="15">
        <v>1083620</v>
      </c>
      <c r="H261" s="15">
        <v>1092112</v>
      </c>
    </row>
    <row r="262" spans="1:8">
      <c r="A262" s="12">
        <v>255027</v>
      </c>
      <c r="B262" s="13" t="s">
        <v>202</v>
      </c>
      <c r="C262" s="14" t="str">
        <f t="shared" si="8"/>
        <v>208</v>
      </c>
      <c r="D262" s="14" t="str">
        <f t="shared" si="9"/>
        <v>20805</v>
      </c>
      <c r="E262" s="14">
        <f>IF(ISNA(VLOOKUP(F262,'2021功能科目'!A:B,2,FALSE)),"",VLOOKUP(F262,'2021功能科目'!A:B,2,FALSE))</f>
        <v>2080502</v>
      </c>
      <c r="F262" s="13" t="s">
        <v>408</v>
      </c>
      <c r="G262" s="15">
        <v>6346570.21</v>
      </c>
      <c r="H262" s="15">
        <v>5327657.3</v>
      </c>
    </row>
    <row r="263" spans="1:8">
      <c r="A263" s="12">
        <v>255027</v>
      </c>
      <c r="B263" s="13" t="s">
        <v>202</v>
      </c>
      <c r="C263" s="14" t="str">
        <f t="shared" si="8"/>
        <v>208</v>
      </c>
      <c r="D263" s="14" t="str">
        <f t="shared" si="9"/>
        <v>20805</v>
      </c>
      <c r="E263" s="14">
        <f>IF(ISNA(VLOOKUP(F263,'2021功能科目'!A:B,2,FALSE)),"",VLOOKUP(F263,'2021功能科目'!A:B,2,FALSE))</f>
        <v>2080505</v>
      </c>
      <c r="F263" s="13" t="s">
        <v>409</v>
      </c>
      <c r="G263" s="15">
        <v>7896473.67</v>
      </c>
      <c r="H263" s="15">
        <v>8500849.6</v>
      </c>
    </row>
    <row r="264" spans="1:8">
      <c r="A264" s="12">
        <v>255027</v>
      </c>
      <c r="B264" s="13" t="s">
        <v>202</v>
      </c>
      <c r="C264" s="14" t="str">
        <f t="shared" si="8"/>
        <v>208</v>
      </c>
      <c r="D264" s="14" t="str">
        <f t="shared" si="9"/>
        <v>20805</v>
      </c>
      <c r="E264" s="14">
        <f>IF(ISNA(VLOOKUP(F264,'2021功能科目'!A:B,2,FALSE)),"",VLOOKUP(F264,'2021功能科目'!A:B,2,FALSE))</f>
        <v>2080506</v>
      </c>
      <c r="F264" s="13" t="s">
        <v>410</v>
      </c>
      <c r="G264" s="15">
        <v>3946445.52</v>
      </c>
      <c r="H264" s="15">
        <v>4250424.8</v>
      </c>
    </row>
    <row r="265" spans="1:8">
      <c r="A265" s="12">
        <v>255027</v>
      </c>
      <c r="B265" s="13" t="s">
        <v>202</v>
      </c>
      <c r="C265" s="14" t="str">
        <f t="shared" si="8"/>
        <v>210</v>
      </c>
      <c r="D265" s="14" t="str">
        <f t="shared" si="9"/>
        <v>21011</v>
      </c>
      <c r="E265" s="14">
        <f>IF(ISNA(VLOOKUP(F265,'2021功能科目'!A:B,2,FALSE)),"",VLOOKUP(F265,'2021功能科目'!A:B,2,FALSE))</f>
        <v>2101102</v>
      </c>
      <c r="F265" s="13" t="s">
        <v>411</v>
      </c>
      <c r="G265" s="15">
        <v>8086674.39</v>
      </c>
      <c r="H265" s="15">
        <v>6906940.3</v>
      </c>
    </row>
    <row r="266" spans="1:8">
      <c r="A266" s="12">
        <v>255027</v>
      </c>
      <c r="B266" s="13" t="s">
        <v>202</v>
      </c>
      <c r="C266" s="14" t="str">
        <f t="shared" si="8"/>
        <v>210</v>
      </c>
      <c r="D266" s="14" t="str">
        <f t="shared" si="9"/>
        <v>21011</v>
      </c>
      <c r="E266" s="14">
        <f>IF(ISNA(VLOOKUP(F266,'2021功能科目'!A:B,2,FALSE)),"",VLOOKUP(F266,'2021功能科目'!A:B,2,FALSE))</f>
        <v>2101199</v>
      </c>
      <c r="F266" s="13" t="s">
        <v>412</v>
      </c>
      <c r="G266" s="15">
        <v>540000</v>
      </c>
      <c r="H266" s="15">
        <v>630000</v>
      </c>
    </row>
    <row r="267" spans="1:8">
      <c r="A267" s="12">
        <v>255027</v>
      </c>
      <c r="B267" s="13" t="s">
        <v>202</v>
      </c>
      <c r="C267" s="14" t="str">
        <f t="shared" si="8"/>
        <v>221</v>
      </c>
      <c r="D267" s="14" t="str">
        <f t="shared" si="9"/>
        <v>22102</v>
      </c>
      <c r="E267" s="14">
        <f>IF(ISNA(VLOOKUP(F267,'2021功能科目'!A:B,2,FALSE)),"",VLOOKUP(F267,'2021功能科目'!A:B,2,FALSE))</f>
        <v>2210201</v>
      </c>
      <c r="F267" s="13" t="s">
        <v>413</v>
      </c>
      <c r="G267" s="15">
        <v>7725764</v>
      </c>
      <c r="H267" s="15">
        <v>6928597.2</v>
      </c>
    </row>
    <row r="268" spans="1:8">
      <c r="A268" s="12">
        <v>255027</v>
      </c>
      <c r="B268" s="13" t="s">
        <v>202</v>
      </c>
      <c r="C268" s="14" t="str">
        <f t="shared" si="8"/>
        <v>221</v>
      </c>
      <c r="D268" s="14" t="str">
        <f t="shared" si="9"/>
        <v>22102</v>
      </c>
      <c r="E268" s="14">
        <f>IF(ISNA(VLOOKUP(F268,'2021功能科目'!A:B,2,FALSE)),"",VLOOKUP(F268,'2021功能科目'!A:B,2,FALSE))</f>
        <v>2210202</v>
      </c>
      <c r="F268" s="13" t="s">
        <v>414</v>
      </c>
      <c r="G268" s="15">
        <v>362600</v>
      </c>
      <c r="H268" s="15">
        <v>369840</v>
      </c>
    </row>
    <row r="269" spans="1:8">
      <c r="A269" s="12">
        <v>255027</v>
      </c>
      <c r="B269" s="13" t="s">
        <v>202</v>
      </c>
      <c r="C269" s="14" t="str">
        <f t="shared" si="8"/>
        <v>221</v>
      </c>
      <c r="D269" s="14" t="str">
        <f t="shared" si="9"/>
        <v>22102</v>
      </c>
      <c r="E269" s="14">
        <f>IF(ISNA(VLOOKUP(F269,'2021功能科目'!A:B,2,FALSE)),"",VLOOKUP(F269,'2021功能科目'!A:B,2,FALSE))</f>
        <v>2210203</v>
      </c>
      <c r="F269" s="13" t="s">
        <v>415</v>
      </c>
      <c r="G269" s="15">
        <v>6605405</v>
      </c>
      <c r="H269" s="15">
        <v>6664584</v>
      </c>
    </row>
    <row r="270" spans="1:8">
      <c r="A270" s="12">
        <v>255028</v>
      </c>
      <c r="B270" s="13" t="s">
        <v>203</v>
      </c>
      <c r="C270" s="14" t="str">
        <f t="shared" si="8"/>
        <v>205</v>
      </c>
      <c r="D270" s="14" t="str">
        <f t="shared" si="9"/>
        <v>20502</v>
      </c>
      <c r="E270" s="14">
        <f>IF(ISNA(VLOOKUP(F270,'2021功能科目'!A:B,2,FALSE)),"",VLOOKUP(F270,'2021功能科目'!A:B,2,FALSE))</f>
        <v>2050203</v>
      </c>
      <c r="F270" s="13" t="s">
        <v>405</v>
      </c>
      <c r="G270" s="15">
        <v>17926291.12</v>
      </c>
      <c r="H270" s="15">
        <v>12345176.78</v>
      </c>
    </row>
    <row r="271" spans="1:8">
      <c r="A271" s="12">
        <v>255028</v>
      </c>
      <c r="B271" s="13" t="s">
        <v>203</v>
      </c>
      <c r="C271" s="14" t="str">
        <f t="shared" si="8"/>
        <v>205</v>
      </c>
      <c r="D271" s="14" t="str">
        <f t="shared" si="9"/>
        <v>20502</v>
      </c>
      <c r="E271" s="14">
        <f>IF(ISNA(VLOOKUP(F271,'2021功能科目'!A:B,2,FALSE)),"",VLOOKUP(F271,'2021功能科目'!A:B,2,FALSE))</f>
        <v>2050299</v>
      </c>
      <c r="F271" s="13" t="s">
        <v>404</v>
      </c>
      <c r="G271" s="15">
        <v>761092</v>
      </c>
      <c r="H271" s="15">
        <v>457500</v>
      </c>
    </row>
    <row r="272" spans="1:8">
      <c r="A272" s="12">
        <v>255028</v>
      </c>
      <c r="B272" s="13" t="s">
        <v>203</v>
      </c>
      <c r="C272" s="14" t="str">
        <f t="shared" si="8"/>
        <v>205</v>
      </c>
      <c r="D272" s="14" t="str">
        <f t="shared" si="9"/>
        <v>20508</v>
      </c>
      <c r="E272" s="14">
        <f>IF(ISNA(VLOOKUP(F272,'2021功能科目'!A:B,2,FALSE)),"",VLOOKUP(F272,'2021功能科目'!A:B,2,FALSE))</f>
        <v>2050803</v>
      </c>
      <c r="F272" s="13" t="s">
        <v>406</v>
      </c>
      <c r="G272" s="15">
        <v>6800</v>
      </c>
      <c r="H272" s="15">
        <v>6800</v>
      </c>
    </row>
    <row r="273" spans="1:8">
      <c r="A273" s="12">
        <v>255028</v>
      </c>
      <c r="B273" s="13" t="s">
        <v>203</v>
      </c>
      <c r="C273" s="14" t="str">
        <f t="shared" si="8"/>
        <v>208</v>
      </c>
      <c r="D273" s="14" t="str">
        <f t="shared" si="9"/>
        <v>20805</v>
      </c>
      <c r="E273" s="14">
        <f>IF(ISNA(VLOOKUP(F273,'2021功能科目'!A:B,2,FALSE)),"",VLOOKUP(F273,'2021功能科目'!A:B,2,FALSE))</f>
        <v>2080502</v>
      </c>
      <c r="F273" s="13" t="s">
        <v>408</v>
      </c>
      <c r="G273" s="15">
        <v>1005665.6</v>
      </c>
      <c r="H273" s="15">
        <v>768935.2</v>
      </c>
    </row>
    <row r="274" spans="1:8">
      <c r="A274" s="12">
        <v>255028</v>
      </c>
      <c r="B274" s="13" t="s">
        <v>203</v>
      </c>
      <c r="C274" s="14" t="str">
        <f t="shared" si="8"/>
        <v>208</v>
      </c>
      <c r="D274" s="14" t="str">
        <f t="shared" si="9"/>
        <v>20805</v>
      </c>
      <c r="E274" s="14">
        <f>IF(ISNA(VLOOKUP(F274,'2021功能科目'!A:B,2,FALSE)),"",VLOOKUP(F274,'2021功能科目'!A:B,2,FALSE))</f>
        <v>2080505</v>
      </c>
      <c r="F274" s="13" t="s">
        <v>409</v>
      </c>
      <c r="G274" s="15">
        <v>343035.16</v>
      </c>
      <c r="H274" s="15">
        <v>343035.16</v>
      </c>
    </row>
    <row r="275" spans="1:8">
      <c r="A275" s="12">
        <v>255028</v>
      </c>
      <c r="B275" s="13" t="s">
        <v>203</v>
      </c>
      <c r="C275" s="14" t="str">
        <f t="shared" si="8"/>
        <v>208</v>
      </c>
      <c r="D275" s="14" t="str">
        <f t="shared" si="9"/>
        <v>20805</v>
      </c>
      <c r="E275" s="14">
        <f>IF(ISNA(VLOOKUP(F275,'2021功能科目'!A:B,2,FALSE)),"",VLOOKUP(F275,'2021功能科目'!A:B,2,FALSE))</f>
        <v>2080506</v>
      </c>
      <c r="F275" s="13" t="s">
        <v>410</v>
      </c>
      <c r="G275" s="15">
        <v>171517.58</v>
      </c>
      <c r="H275" s="15">
        <v>171517.58</v>
      </c>
    </row>
    <row r="276" spans="1:8">
      <c r="A276" s="12">
        <v>255028</v>
      </c>
      <c r="B276" s="13" t="s">
        <v>203</v>
      </c>
      <c r="C276" s="14" t="str">
        <f t="shared" si="8"/>
        <v>210</v>
      </c>
      <c r="D276" s="14" t="str">
        <f t="shared" si="9"/>
        <v>21011</v>
      </c>
      <c r="E276" s="14">
        <f>IF(ISNA(VLOOKUP(F276,'2021功能科目'!A:B,2,FALSE)),"",VLOOKUP(F276,'2021功能科目'!A:B,2,FALSE))</f>
        <v>2101102</v>
      </c>
      <c r="F276" s="13" t="s">
        <v>411</v>
      </c>
      <c r="G276" s="15">
        <v>278716.07</v>
      </c>
      <c r="H276" s="15">
        <v>278716.07</v>
      </c>
    </row>
    <row r="277" spans="1:8">
      <c r="A277" s="12">
        <v>255028</v>
      </c>
      <c r="B277" s="13" t="s">
        <v>203</v>
      </c>
      <c r="C277" s="14" t="str">
        <f t="shared" si="8"/>
        <v>210</v>
      </c>
      <c r="D277" s="14" t="str">
        <f t="shared" si="9"/>
        <v>21011</v>
      </c>
      <c r="E277" s="14">
        <f>IF(ISNA(VLOOKUP(F277,'2021功能科目'!A:B,2,FALSE)),"",VLOOKUP(F277,'2021功能科目'!A:B,2,FALSE))</f>
        <v>2101199</v>
      </c>
      <c r="F277" s="13" t="s">
        <v>412</v>
      </c>
      <c r="G277" s="15">
        <v>15000</v>
      </c>
      <c r="H277" s="15">
        <v>90000</v>
      </c>
    </row>
    <row r="278" spans="1:8">
      <c r="A278" s="12">
        <v>255028</v>
      </c>
      <c r="B278" s="13" t="s">
        <v>203</v>
      </c>
      <c r="C278" s="14" t="str">
        <f t="shared" si="8"/>
        <v>221</v>
      </c>
      <c r="D278" s="14" t="str">
        <f t="shared" si="9"/>
        <v>22102</v>
      </c>
      <c r="E278" s="14">
        <f>IF(ISNA(VLOOKUP(F278,'2021功能科目'!A:B,2,FALSE)),"",VLOOKUP(F278,'2021功能科目'!A:B,2,FALSE))</f>
        <v>2210201</v>
      </c>
      <c r="F278" s="13" t="s">
        <v>413</v>
      </c>
      <c r="G278" s="15">
        <v>278876.37</v>
      </c>
      <c r="H278" s="15">
        <v>278876.37</v>
      </c>
    </row>
    <row r="279" spans="1:8">
      <c r="A279" s="12">
        <v>255028</v>
      </c>
      <c r="B279" s="13" t="s">
        <v>203</v>
      </c>
      <c r="C279" s="14" t="str">
        <f t="shared" si="8"/>
        <v>221</v>
      </c>
      <c r="D279" s="14" t="str">
        <f t="shared" si="9"/>
        <v>22102</v>
      </c>
      <c r="E279" s="14">
        <f>IF(ISNA(VLOOKUP(F279,'2021功能科目'!A:B,2,FALSE)),"",VLOOKUP(F279,'2021功能科目'!A:B,2,FALSE))</f>
        <v>2210202</v>
      </c>
      <c r="F279" s="13" t="s">
        <v>414</v>
      </c>
      <c r="G279" s="15">
        <v>56840</v>
      </c>
      <c r="H279" s="15">
        <v>57840</v>
      </c>
    </row>
    <row r="280" spans="1:8">
      <c r="A280" s="12">
        <v>255028</v>
      </c>
      <c r="B280" s="13" t="s">
        <v>203</v>
      </c>
      <c r="C280" s="14" t="str">
        <f t="shared" si="8"/>
        <v>221</v>
      </c>
      <c r="D280" s="14" t="str">
        <f t="shared" si="9"/>
        <v>22102</v>
      </c>
      <c r="E280" s="14">
        <f>IF(ISNA(VLOOKUP(F280,'2021功能科目'!A:B,2,FALSE)),"",VLOOKUP(F280,'2021功能科目'!A:B,2,FALSE))</f>
        <v>2210203</v>
      </c>
      <c r="F280" s="13" t="s">
        <v>415</v>
      </c>
      <c r="G280" s="15">
        <v>232944</v>
      </c>
      <c r="H280" s="15">
        <v>232944</v>
      </c>
    </row>
    <row r="281" spans="1:8">
      <c r="A281" s="12">
        <v>255029</v>
      </c>
      <c r="B281" s="13" t="s">
        <v>204</v>
      </c>
      <c r="C281" s="14" t="str">
        <f t="shared" si="8"/>
        <v>205</v>
      </c>
      <c r="D281" s="14" t="str">
        <f t="shared" si="9"/>
        <v>20502</v>
      </c>
      <c r="E281" s="14">
        <f>IF(ISNA(VLOOKUP(F281,'2021功能科目'!A:B,2,FALSE)),"",VLOOKUP(F281,'2021功能科目'!A:B,2,FALSE))</f>
        <v>2050203</v>
      </c>
      <c r="F281" s="13" t="s">
        <v>405</v>
      </c>
      <c r="G281" s="15">
        <v>58297132.81</v>
      </c>
      <c r="H281" s="15">
        <v>45971705.58</v>
      </c>
    </row>
    <row r="282" spans="1:8">
      <c r="A282" s="12">
        <v>255029</v>
      </c>
      <c r="B282" s="13" t="s">
        <v>204</v>
      </c>
      <c r="C282" s="14" t="str">
        <f t="shared" si="8"/>
        <v>205</v>
      </c>
      <c r="D282" s="14" t="str">
        <f t="shared" si="9"/>
        <v>20502</v>
      </c>
      <c r="E282" s="14">
        <f>IF(ISNA(VLOOKUP(F282,'2021功能科目'!A:B,2,FALSE)),"",VLOOKUP(F282,'2021功能科目'!A:B,2,FALSE))</f>
        <v>2050299</v>
      </c>
      <c r="F282" s="13" t="s">
        <v>404</v>
      </c>
      <c r="G282" s="15">
        <v>1257546.21</v>
      </c>
      <c r="H282" s="15">
        <v>1734700</v>
      </c>
    </row>
    <row r="283" spans="1:8">
      <c r="A283" s="12">
        <v>255029</v>
      </c>
      <c r="B283" s="13" t="s">
        <v>204</v>
      </c>
      <c r="C283" s="14" t="str">
        <f t="shared" si="8"/>
        <v>205</v>
      </c>
      <c r="D283" s="14" t="str">
        <f t="shared" si="9"/>
        <v>20508</v>
      </c>
      <c r="E283" s="14">
        <f>IF(ISNA(VLOOKUP(F283,'2021功能科目'!A:B,2,FALSE)),"",VLOOKUP(F283,'2021功能科目'!A:B,2,FALSE))</f>
        <v>2050803</v>
      </c>
      <c r="F283" s="13" t="s">
        <v>406</v>
      </c>
      <c r="G283" s="15">
        <v>0</v>
      </c>
      <c r="H283" s="15">
        <v>64600</v>
      </c>
    </row>
    <row r="284" spans="1:8">
      <c r="A284" s="12">
        <v>255029</v>
      </c>
      <c r="B284" s="13" t="s">
        <v>204</v>
      </c>
      <c r="C284" s="14" t="str">
        <f t="shared" si="8"/>
        <v>205</v>
      </c>
      <c r="D284" s="14" t="str">
        <f t="shared" si="9"/>
        <v>20509</v>
      </c>
      <c r="E284" s="14">
        <f>IF(ISNA(VLOOKUP(F284,'2021功能科目'!A:B,2,FALSE)),"",VLOOKUP(F284,'2021功能科目'!A:B,2,FALSE))</f>
        <v>2050904</v>
      </c>
      <c r="F284" s="13" t="s">
        <v>407</v>
      </c>
      <c r="G284" s="15">
        <v>681730.1</v>
      </c>
      <c r="H284" s="15">
        <v>685812.5</v>
      </c>
    </row>
    <row r="285" spans="1:8">
      <c r="A285" s="12">
        <v>255029</v>
      </c>
      <c r="B285" s="13" t="s">
        <v>204</v>
      </c>
      <c r="C285" s="14" t="str">
        <f t="shared" si="8"/>
        <v>208</v>
      </c>
      <c r="D285" s="14" t="str">
        <f t="shared" si="9"/>
        <v>20805</v>
      </c>
      <c r="E285" s="14">
        <f>IF(ISNA(VLOOKUP(F285,'2021功能科目'!A:B,2,FALSE)),"",VLOOKUP(F285,'2021功能科目'!A:B,2,FALSE))</f>
        <v>2080502</v>
      </c>
      <c r="F285" s="13" t="s">
        <v>408</v>
      </c>
      <c r="G285" s="15">
        <v>2284243.49</v>
      </c>
      <c r="H285" s="15">
        <v>1920388.2</v>
      </c>
    </row>
    <row r="286" spans="1:8">
      <c r="A286" s="12">
        <v>255029</v>
      </c>
      <c r="B286" s="13" t="s">
        <v>204</v>
      </c>
      <c r="C286" s="14" t="str">
        <f t="shared" si="8"/>
        <v>208</v>
      </c>
      <c r="D286" s="14" t="str">
        <f t="shared" si="9"/>
        <v>20805</v>
      </c>
      <c r="E286" s="14">
        <f>IF(ISNA(VLOOKUP(F286,'2021功能科目'!A:B,2,FALSE)),"",VLOOKUP(F286,'2021功能科目'!A:B,2,FALSE))</f>
        <v>2080505</v>
      </c>
      <c r="F286" s="13" t="s">
        <v>409</v>
      </c>
      <c r="G286" s="15">
        <v>3666612.68</v>
      </c>
      <c r="H286" s="15">
        <v>3521713.6</v>
      </c>
    </row>
    <row r="287" spans="1:8">
      <c r="A287" s="12">
        <v>255029</v>
      </c>
      <c r="B287" s="13" t="s">
        <v>204</v>
      </c>
      <c r="C287" s="14" t="str">
        <f t="shared" si="8"/>
        <v>208</v>
      </c>
      <c r="D287" s="14" t="str">
        <f t="shared" si="9"/>
        <v>20805</v>
      </c>
      <c r="E287" s="14">
        <f>IF(ISNA(VLOOKUP(F287,'2021功能科目'!A:B,2,FALSE)),"",VLOOKUP(F287,'2021功能科目'!A:B,2,FALSE))</f>
        <v>2080506</v>
      </c>
      <c r="F287" s="13" t="s">
        <v>410</v>
      </c>
      <c r="G287" s="15">
        <v>1823042.92</v>
      </c>
      <c r="H287" s="15">
        <v>1760856.8</v>
      </c>
    </row>
    <row r="288" spans="1:8">
      <c r="A288" s="12">
        <v>255029</v>
      </c>
      <c r="B288" s="13" t="s">
        <v>204</v>
      </c>
      <c r="C288" s="14" t="str">
        <f t="shared" si="8"/>
        <v>210</v>
      </c>
      <c r="D288" s="14" t="str">
        <f t="shared" si="9"/>
        <v>21011</v>
      </c>
      <c r="E288" s="14">
        <f>IF(ISNA(VLOOKUP(F288,'2021功能科目'!A:B,2,FALSE)),"",VLOOKUP(F288,'2021功能科目'!A:B,2,FALSE))</f>
        <v>2101102</v>
      </c>
      <c r="F288" s="13" t="s">
        <v>411</v>
      </c>
      <c r="G288" s="15">
        <v>3462074.98</v>
      </c>
      <c r="H288" s="15">
        <v>2861392.3</v>
      </c>
    </row>
    <row r="289" spans="1:8">
      <c r="A289" s="12">
        <v>255029</v>
      </c>
      <c r="B289" s="13" t="s">
        <v>204</v>
      </c>
      <c r="C289" s="14" t="str">
        <f t="shared" si="8"/>
        <v>210</v>
      </c>
      <c r="D289" s="14" t="str">
        <f t="shared" si="9"/>
        <v>21011</v>
      </c>
      <c r="E289" s="14">
        <f>IF(ISNA(VLOOKUP(F289,'2021功能科目'!A:B,2,FALSE)),"",VLOOKUP(F289,'2021功能科目'!A:B,2,FALSE))</f>
        <v>2101199</v>
      </c>
      <c r="F289" s="13" t="s">
        <v>412</v>
      </c>
      <c r="G289" s="15">
        <v>180000</v>
      </c>
      <c r="H289" s="15">
        <v>180000</v>
      </c>
    </row>
    <row r="290" spans="1:8">
      <c r="A290" s="12">
        <v>255029</v>
      </c>
      <c r="B290" s="13" t="s">
        <v>204</v>
      </c>
      <c r="C290" s="14" t="str">
        <f t="shared" si="8"/>
        <v>221</v>
      </c>
      <c r="D290" s="14" t="str">
        <f t="shared" si="9"/>
        <v>22102</v>
      </c>
      <c r="E290" s="14">
        <f>IF(ISNA(VLOOKUP(F290,'2021功能科目'!A:B,2,FALSE)),"",VLOOKUP(F290,'2021功能科目'!A:B,2,FALSE))</f>
        <v>2210201</v>
      </c>
      <c r="F290" s="13" t="s">
        <v>413</v>
      </c>
      <c r="G290" s="15">
        <v>3204683</v>
      </c>
      <c r="H290" s="15">
        <v>2846485.2</v>
      </c>
    </row>
    <row r="291" spans="1:8">
      <c r="A291" s="12">
        <v>255029</v>
      </c>
      <c r="B291" s="13" t="s">
        <v>204</v>
      </c>
      <c r="C291" s="14" t="str">
        <f t="shared" si="8"/>
        <v>221</v>
      </c>
      <c r="D291" s="14" t="str">
        <f t="shared" si="9"/>
        <v>22102</v>
      </c>
      <c r="E291" s="14">
        <f>IF(ISNA(VLOOKUP(F291,'2021功能科目'!A:B,2,FALSE)),"",VLOOKUP(F291,'2021功能科目'!A:B,2,FALSE))</f>
        <v>2210202</v>
      </c>
      <c r="F291" s="13" t="s">
        <v>414</v>
      </c>
      <c r="G291" s="15">
        <v>140830</v>
      </c>
      <c r="H291" s="15">
        <v>140040</v>
      </c>
    </row>
    <row r="292" spans="1:8">
      <c r="A292" s="12">
        <v>255029</v>
      </c>
      <c r="B292" s="13" t="s">
        <v>204</v>
      </c>
      <c r="C292" s="14" t="str">
        <f t="shared" si="8"/>
        <v>221</v>
      </c>
      <c r="D292" s="14" t="str">
        <f t="shared" si="9"/>
        <v>22102</v>
      </c>
      <c r="E292" s="14">
        <f>IF(ISNA(VLOOKUP(F292,'2021功能科目'!A:B,2,FALSE)),"",VLOOKUP(F292,'2021功能科目'!A:B,2,FALSE))</f>
        <v>2210203</v>
      </c>
      <c r="F292" s="13" t="s">
        <v>415</v>
      </c>
      <c r="G292" s="15">
        <v>2052765</v>
      </c>
      <c r="H292" s="15">
        <v>1950696</v>
      </c>
    </row>
    <row r="293" spans="1:8">
      <c r="A293" s="12">
        <v>255030</v>
      </c>
      <c r="B293" s="13" t="s">
        <v>205</v>
      </c>
      <c r="C293" s="14" t="str">
        <f t="shared" si="8"/>
        <v>205</v>
      </c>
      <c r="D293" s="14" t="str">
        <f t="shared" si="9"/>
        <v>20503</v>
      </c>
      <c r="E293" s="14">
        <f>IF(ISNA(VLOOKUP(F293,'2021功能科目'!A:B,2,FALSE)),"",VLOOKUP(F293,'2021功能科目'!A:B,2,FALSE))</f>
        <v>2050302</v>
      </c>
      <c r="F293" s="13" t="s">
        <v>418</v>
      </c>
      <c r="G293" s="15">
        <v>43313111.25</v>
      </c>
      <c r="H293" s="15">
        <v>38546327.37</v>
      </c>
    </row>
    <row r="294" spans="1:8">
      <c r="A294" s="12">
        <v>255030</v>
      </c>
      <c r="B294" s="13" t="s">
        <v>205</v>
      </c>
      <c r="C294" s="14" t="str">
        <f t="shared" si="8"/>
        <v>205</v>
      </c>
      <c r="D294" s="14" t="str">
        <f t="shared" si="9"/>
        <v>20508</v>
      </c>
      <c r="E294" s="14">
        <f>IF(ISNA(VLOOKUP(F294,'2021功能科目'!A:B,2,FALSE)),"",VLOOKUP(F294,'2021功能科目'!A:B,2,FALSE))</f>
        <v>2050803</v>
      </c>
      <c r="F294" s="13" t="s">
        <v>406</v>
      </c>
      <c r="G294" s="15">
        <v>85894</v>
      </c>
      <c r="H294" s="15">
        <v>91800</v>
      </c>
    </row>
    <row r="295" spans="1:8">
      <c r="A295" s="12">
        <v>255030</v>
      </c>
      <c r="B295" s="13" t="s">
        <v>205</v>
      </c>
      <c r="C295" s="14" t="str">
        <f t="shared" si="8"/>
        <v>208</v>
      </c>
      <c r="D295" s="14" t="str">
        <f t="shared" si="9"/>
        <v>20805</v>
      </c>
      <c r="E295" s="14">
        <f>IF(ISNA(VLOOKUP(F295,'2021功能科目'!A:B,2,FALSE)),"",VLOOKUP(F295,'2021功能科目'!A:B,2,FALSE))</f>
        <v>2080502</v>
      </c>
      <c r="F295" s="13" t="s">
        <v>408</v>
      </c>
      <c r="G295" s="15">
        <v>10409135.65</v>
      </c>
      <c r="H295" s="15">
        <v>8248760.15</v>
      </c>
    </row>
    <row r="296" spans="1:8">
      <c r="A296" s="12">
        <v>255030</v>
      </c>
      <c r="B296" s="13" t="s">
        <v>205</v>
      </c>
      <c r="C296" s="14" t="str">
        <f t="shared" si="8"/>
        <v>208</v>
      </c>
      <c r="D296" s="14" t="str">
        <f t="shared" si="9"/>
        <v>20805</v>
      </c>
      <c r="E296" s="14">
        <f>IF(ISNA(VLOOKUP(F296,'2021功能科目'!A:B,2,FALSE)),"",VLOOKUP(F296,'2021功能科目'!A:B,2,FALSE))</f>
        <v>2080505</v>
      </c>
      <c r="F296" s="13" t="s">
        <v>409</v>
      </c>
      <c r="G296" s="15">
        <v>3214356.8</v>
      </c>
      <c r="H296" s="15">
        <v>4094133.76</v>
      </c>
    </row>
    <row r="297" spans="1:8">
      <c r="A297" s="12">
        <v>255030</v>
      </c>
      <c r="B297" s="13" t="s">
        <v>205</v>
      </c>
      <c r="C297" s="14" t="str">
        <f t="shared" si="8"/>
        <v>208</v>
      </c>
      <c r="D297" s="14" t="str">
        <f t="shared" si="9"/>
        <v>20805</v>
      </c>
      <c r="E297" s="14">
        <f>IF(ISNA(VLOOKUP(F297,'2021功能科目'!A:B,2,FALSE)),"",VLOOKUP(F297,'2021功能科目'!A:B,2,FALSE))</f>
        <v>2080506</v>
      </c>
      <c r="F297" s="13" t="s">
        <v>410</v>
      </c>
      <c r="G297" s="15">
        <v>1607178.4</v>
      </c>
      <c r="H297" s="15">
        <v>2047066.88</v>
      </c>
    </row>
    <row r="298" spans="1:8">
      <c r="A298" s="12">
        <v>255030</v>
      </c>
      <c r="B298" s="13" t="s">
        <v>205</v>
      </c>
      <c r="C298" s="14" t="str">
        <f t="shared" si="8"/>
        <v>208</v>
      </c>
      <c r="D298" s="14" t="str">
        <f t="shared" si="9"/>
        <v>20808</v>
      </c>
      <c r="E298" s="14">
        <f>IF(ISNA(VLOOKUP(F298,'2021功能科目'!A:B,2,FALSE)),"",VLOOKUP(F298,'2021功能科目'!A:B,2,FALSE))</f>
        <v>2080801</v>
      </c>
      <c r="F298" s="13" t="s">
        <v>416</v>
      </c>
      <c r="G298" s="15">
        <v>253348</v>
      </c>
      <c r="H298" s="15">
        <v>0</v>
      </c>
    </row>
    <row r="299" spans="1:8">
      <c r="A299" s="12">
        <v>255030</v>
      </c>
      <c r="B299" s="13" t="s">
        <v>205</v>
      </c>
      <c r="C299" s="14" t="str">
        <f t="shared" si="8"/>
        <v>210</v>
      </c>
      <c r="D299" s="14" t="str">
        <f t="shared" si="9"/>
        <v>21011</v>
      </c>
      <c r="E299" s="14">
        <f>IF(ISNA(VLOOKUP(F299,'2021功能科目'!A:B,2,FALSE)),"",VLOOKUP(F299,'2021功能科目'!A:B,2,FALSE))</f>
        <v>2101102</v>
      </c>
      <c r="F299" s="13" t="s">
        <v>411</v>
      </c>
      <c r="G299" s="15">
        <v>3764121.14</v>
      </c>
      <c r="H299" s="15">
        <v>3326483.68</v>
      </c>
    </row>
    <row r="300" spans="1:8">
      <c r="A300" s="12">
        <v>255030</v>
      </c>
      <c r="B300" s="13" t="s">
        <v>205</v>
      </c>
      <c r="C300" s="14" t="str">
        <f t="shared" si="8"/>
        <v>210</v>
      </c>
      <c r="D300" s="14" t="str">
        <f t="shared" si="9"/>
        <v>21011</v>
      </c>
      <c r="E300" s="14">
        <f>IF(ISNA(VLOOKUP(F300,'2021功能科目'!A:B,2,FALSE)),"",VLOOKUP(F300,'2021功能科目'!A:B,2,FALSE))</f>
        <v>2101199</v>
      </c>
      <c r="F300" s="13" t="s">
        <v>412</v>
      </c>
      <c r="G300" s="15">
        <v>900000</v>
      </c>
      <c r="H300" s="15">
        <v>1170000</v>
      </c>
    </row>
    <row r="301" spans="1:8">
      <c r="A301" s="12">
        <v>255030</v>
      </c>
      <c r="B301" s="13" t="s">
        <v>205</v>
      </c>
      <c r="C301" s="14" t="str">
        <f t="shared" si="8"/>
        <v>221</v>
      </c>
      <c r="D301" s="14" t="str">
        <f t="shared" si="9"/>
        <v>22102</v>
      </c>
      <c r="E301" s="14">
        <f>IF(ISNA(VLOOKUP(F301,'2021功能科目'!A:B,2,FALSE)),"",VLOOKUP(F301,'2021功能科目'!A:B,2,FALSE))</f>
        <v>2210201</v>
      </c>
      <c r="F301" s="13" t="s">
        <v>413</v>
      </c>
      <c r="G301" s="15">
        <v>3625545</v>
      </c>
      <c r="H301" s="15">
        <v>3362200.32</v>
      </c>
    </row>
    <row r="302" spans="1:8">
      <c r="A302" s="12">
        <v>255030</v>
      </c>
      <c r="B302" s="13" t="s">
        <v>205</v>
      </c>
      <c r="C302" s="14" t="str">
        <f t="shared" si="8"/>
        <v>221</v>
      </c>
      <c r="D302" s="14" t="str">
        <f t="shared" si="9"/>
        <v>22102</v>
      </c>
      <c r="E302" s="14">
        <f>IF(ISNA(VLOOKUP(F302,'2021功能科目'!A:B,2,FALSE)),"",VLOOKUP(F302,'2021功能科目'!A:B,2,FALSE))</f>
        <v>2210202</v>
      </c>
      <c r="F302" s="13" t="s">
        <v>414</v>
      </c>
      <c r="G302" s="15">
        <v>513560</v>
      </c>
      <c r="H302" s="15">
        <v>516240</v>
      </c>
    </row>
    <row r="303" spans="1:8">
      <c r="A303" s="12">
        <v>255030</v>
      </c>
      <c r="B303" s="13" t="s">
        <v>205</v>
      </c>
      <c r="C303" s="14" t="str">
        <f t="shared" si="8"/>
        <v>221</v>
      </c>
      <c r="D303" s="14" t="str">
        <f t="shared" si="9"/>
        <v>22102</v>
      </c>
      <c r="E303" s="14">
        <f>IF(ISNA(VLOOKUP(F303,'2021功能科目'!A:B,2,FALSE)),"",VLOOKUP(F303,'2021功能科目'!A:B,2,FALSE))</f>
        <v>2210203</v>
      </c>
      <c r="F303" s="13" t="s">
        <v>415</v>
      </c>
      <c r="G303" s="15">
        <v>2788919</v>
      </c>
      <c r="H303" s="15">
        <v>2892384</v>
      </c>
    </row>
    <row r="304" spans="1:8">
      <c r="A304" s="12">
        <v>255031</v>
      </c>
      <c r="B304" s="13" t="s">
        <v>206</v>
      </c>
      <c r="C304" s="14" t="str">
        <f t="shared" si="8"/>
        <v>205</v>
      </c>
      <c r="D304" s="14" t="str">
        <f t="shared" si="9"/>
        <v>20502</v>
      </c>
      <c r="E304" s="14">
        <f>IF(ISNA(VLOOKUP(F304,'2021功能科目'!A:B,2,FALSE)),"",VLOOKUP(F304,'2021功能科目'!A:B,2,FALSE))</f>
        <v>2050204</v>
      </c>
      <c r="F304" s="13" t="s">
        <v>403</v>
      </c>
      <c r="G304" s="15">
        <v>223608.72</v>
      </c>
      <c r="H304" s="15">
        <v>0</v>
      </c>
    </row>
    <row r="305" spans="1:8">
      <c r="A305" s="12">
        <v>255031</v>
      </c>
      <c r="B305" s="13" t="s">
        <v>206</v>
      </c>
      <c r="C305" s="14" t="str">
        <f t="shared" si="8"/>
        <v>205</v>
      </c>
      <c r="D305" s="14" t="str">
        <f t="shared" si="9"/>
        <v>20502</v>
      </c>
      <c r="E305" s="14">
        <f>IF(ISNA(VLOOKUP(F305,'2021功能科目'!A:B,2,FALSE)),"",VLOOKUP(F305,'2021功能科目'!A:B,2,FALSE))</f>
        <v>2050299</v>
      </c>
      <c r="F305" s="13" t="s">
        <v>404</v>
      </c>
      <c r="G305" s="15">
        <v>73800</v>
      </c>
      <c r="H305" s="15">
        <v>76500</v>
      </c>
    </row>
    <row r="306" spans="1:8">
      <c r="A306" s="12">
        <v>255031</v>
      </c>
      <c r="B306" s="13" t="s">
        <v>206</v>
      </c>
      <c r="C306" s="14" t="str">
        <f t="shared" si="8"/>
        <v>205</v>
      </c>
      <c r="D306" s="14" t="str">
        <f t="shared" si="9"/>
        <v>20503</v>
      </c>
      <c r="E306" s="14">
        <f>IF(ISNA(VLOOKUP(F306,'2021功能科目'!A:B,2,FALSE)),"",VLOOKUP(F306,'2021功能科目'!A:B,2,FALSE))</f>
        <v>2050302</v>
      </c>
      <c r="F306" s="13" t="s">
        <v>418</v>
      </c>
      <c r="G306" s="15">
        <v>78399045.22</v>
      </c>
      <c r="H306" s="15">
        <v>75565877.85</v>
      </c>
    </row>
    <row r="307" spans="1:8">
      <c r="A307" s="12">
        <v>255031</v>
      </c>
      <c r="B307" s="13" t="s">
        <v>206</v>
      </c>
      <c r="C307" s="14" t="str">
        <f t="shared" si="8"/>
        <v>205</v>
      </c>
      <c r="D307" s="14" t="str">
        <f t="shared" si="9"/>
        <v>20508</v>
      </c>
      <c r="E307" s="14">
        <f>IF(ISNA(VLOOKUP(F307,'2021功能科目'!A:B,2,FALSE)),"",VLOOKUP(F307,'2021功能科目'!A:B,2,FALSE))</f>
        <v>2050803</v>
      </c>
      <c r="F307" s="13" t="s">
        <v>406</v>
      </c>
      <c r="G307" s="15">
        <v>213520</v>
      </c>
      <c r="H307" s="15">
        <v>213520</v>
      </c>
    </row>
    <row r="308" spans="1:8">
      <c r="A308" s="12">
        <v>255031</v>
      </c>
      <c r="B308" s="13" t="s">
        <v>206</v>
      </c>
      <c r="C308" s="14" t="str">
        <f t="shared" si="8"/>
        <v>205</v>
      </c>
      <c r="D308" s="14" t="str">
        <f t="shared" si="9"/>
        <v>20509</v>
      </c>
      <c r="E308" s="14">
        <f>IF(ISNA(VLOOKUP(F308,'2021功能科目'!A:B,2,FALSE)),"",VLOOKUP(F308,'2021功能科目'!A:B,2,FALSE))</f>
        <v>2050905</v>
      </c>
      <c r="F308" s="13" t="s">
        <v>419</v>
      </c>
      <c r="G308" s="15">
        <v>47670</v>
      </c>
      <c r="H308" s="15">
        <v>47670</v>
      </c>
    </row>
    <row r="309" spans="1:8">
      <c r="A309" s="12">
        <v>255031</v>
      </c>
      <c r="B309" s="13" t="s">
        <v>206</v>
      </c>
      <c r="C309" s="14" t="str">
        <f t="shared" si="8"/>
        <v>208</v>
      </c>
      <c r="D309" s="14" t="str">
        <f t="shared" si="9"/>
        <v>20805</v>
      </c>
      <c r="E309" s="14">
        <f>IF(ISNA(VLOOKUP(F309,'2021功能科目'!A:B,2,FALSE)),"",VLOOKUP(F309,'2021功能科目'!A:B,2,FALSE))</f>
        <v>2080502</v>
      </c>
      <c r="F309" s="13" t="s">
        <v>408</v>
      </c>
      <c r="G309" s="15">
        <v>12297501.9</v>
      </c>
      <c r="H309" s="15">
        <v>9685962.1</v>
      </c>
    </row>
    <row r="310" spans="1:8">
      <c r="A310" s="12">
        <v>255031</v>
      </c>
      <c r="B310" s="13" t="s">
        <v>206</v>
      </c>
      <c r="C310" s="14" t="str">
        <f t="shared" si="8"/>
        <v>208</v>
      </c>
      <c r="D310" s="14" t="str">
        <f t="shared" si="9"/>
        <v>20805</v>
      </c>
      <c r="E310" s="14">
        <f>IF(ISNA(VLOOKUP(F310,'2021功能科目'!A:B,2,FALSE)),"",VLOOKUP(F310,'2021功能科目'!A:B,2,FALSE))</f>
        <v>2080505</v>
      </c>
      <c r="F310" s="13" t="s">
        <v>409</v>
      </c>
      <c r="G310" s="15">
        <v>9451853.92</v>
      </c>
      <c r="H310" s="15">
        <v>9490352.32</v>
      </c>
    </row>
    <row r="311" spans="1:8">
      <c r="A311" s="12">
        <v>255031</v>
      </c>
      <c r="B311" s="13" t="s">
        <v>206</v>
      </c>
      <c r="C311" s="14" t="str">
        <f t="shared" si="8"/>
        <v>208</v>
      </c>
      <c r="D311" s="14" t="str">
        <f t="shared" si="9"/>
        <v>20805</v>
      </c>
      <c r="E311" s="14">
        <f>IF(ISNA(VLOOKUP(F311,'2021功能科目'!A:B,2,FALSE)),"",VLOOKUP(F311,'2021功能科目'!A:B,2,FALSE))</f>
        <v>2080506</v>
      </c>
      <c r="F311" s="13" t="s">
        <v>410</v>
      </c>
      <c r="G311" s="15">
        <v>4725927.96</v>
      </c>
      <c r="H311" s="15">
        <v>4745176.16</v>
      </c>
    </row>
    <row r="312" spans="1:8">
      <c r="A312" s="12">
        <v>255031</v>
      </c>
      <c r="B312" s="13" t="s">
        <v>206</v>
      </c>
      <c r="C312" s="14" t="str">
        <f t="shared" si="8"/>
        <v>210</v>
      </c>
      <c r="D312" s="14" t="str">
        <f t="shared" si="9"/>
        <v>21011</v>
      </c>
      <c r="E312" s="14">
        <f>IF(ISNA(VLOOKUP(F312,'2021功能科目'!A:B,2,FALSE)),"",VLOOKUP(F312,'2021功能科目'!A:B,2,FALSE))</f>
        <v>2101102</v>
      </c>
      <c r="F312" s="13" t="s">
        <v>411</v>
      </c>
      <c r="G312" s="15">
        <v>8608064.04</v>
      </c>
      <c r="H312" s="15">
        <v>7710911.26</v>
      </c>
    </row>
    <row r="313" spans="1:8">
      <c r="A313" s="12">
        <v>255031</v>
      </c>
      <c r="B313" s="13" t="s">
        <v>206</v>
      </c>
      <c r="C313" s="14" t="str">
        <f t="shared" si="8"/>
        <v>210</v>
      </c>
      <c r="D313" s="14" t="str">
        <f t="shared" si="9"/>
        <v>21011</v>
      </c>
      <c r="E313" s="14">
        <f>IF(ISNA(VLOOKUP(F313,'2021功能科目'!A:B,2,FALSE)),"",VLOOKUP(F313,'2021功能科目'!A:B,2,FALSE))</f>
        <v>2101199</v>
      </c>
      <c r="F313" s="13" t="s">
        <v>412</v>
      </c>
      <c r="G313" s="15">
        <v>990000</v>
      </c>
      <c r="H313" s="15">
        <v>990000</v>
      </c>
    </row>
    <row r="314" spans="1:8">
      <c r="A314" s="12">
        <v>255031</v>
      </c>
      <c r="B314" s="13" t="s">
        <v>206</v>
      </c>
      <c r="C314" s="14" t="str">
        <f t="shared" si="8"/>
        <v>221</v>
      </c>
      <c r="D314" s="14" t="str">
        <f t="shared" si="9"/>
        <v>22102</v>
      </c>
      <c r="E314" s="14">
        <f>IF(ISNA(VLOOKUP(F314,'2021功能科目'!A:B,2,FALSE)),"",VLOOKUP(F314,'2021功能科目'!A:B,2,FALSE))</f>
        <v>2210201</v>
      </c>
      <c r="F314" s="13" t="s">
        <v>413</v>
      </c>
      <c r="G314" s="15">
        <v>7778689</v>
      </c>
      <c r="H314" s="15">
        <v>7796004.24</v>
      </c>
    </row>
    <row r="315" spans="1:8">
      <c r="A315" s="12">
        <v>255031</v>
      </c>
      <c r="B315" s="13" t="s">
        <v>206</v>
      </c>
      <c r="C315" s="14" t="str">
        <f t="shared" si="8"/>
        <v>221</v>
      </c>
      <c r="D315" s="14" t="str">
        <f t="shared" si="9"/>
        <v>22102</v>
      </c>
      <c r="E315" s="14">
        <f>IF(ISNA(VLOOKUP(F315,'2021功能科目'!A:B,2,FALSE)),"",VLOOKUP(F315,'2021功能科目'!A:B,2,FALSE))</f>
        <v>2210202</v>
      </c>
      <c r="F315" s="13" t="s">
        <v>414</v>
      </c>
      <c r="G315" s="15">
        <v>697050</v>
      </c>
      <c r="H315" s="15">
        <v>701520</v>
      </c>
    </row>
    <row r="316" spans="1:8">
      <c r="A316" s="12">
        <v>255031</v>
      </c>
      <c r="B316" s="13" t="s">
        <v>206</v>
      </c>
      <c r="C316" s="14" t="str">
        <f t="shared" si="8"/>
        <v>221</v>
      </c>
      <c r="D316" s="14" t="str">
        <f t="shared" si="9"/>
        <v>22102</v>
      </c>
      <c r="E316" s="14">
        <f>IF(ISNA(VLOOKUP(F316,'2021功能科目'!A:B,2,FALSE)),"",VLOOKUP(F316,'2021功能科目'!A:B,2,FALSE))</f>
        <v>2210203</v>
      </c>
      <c r="F316" s="13" t="s">
        <v>415</v>
      </c>
      <c r="G316" s="15">
        <v>7018807</v>
      </c>
      <c r="H316" s="15">
        <v>7137576</v>
      </c>
    </row>
    <row r="317" spans="1:8">
      <c r="A317" s="12">
        <v>255033</v>
      </c>
      <c r="B317" s="13" t="s">
        <v>207</v>
      </c>
      <c r="C317" s="14" t="str">
        <f t="shared" si="8"/>
        <v>205</v>
      </c>
      <c r="D317" s="14" t="str">
        <f t="shared" si="9"/>
        <v>20502</v>
      </c>
      <c r="E317" s="14">
        <f>IF(ISNA(VLOOKUP(F317,'2021功能科目'!A:B,2,FALSE)),"",VLOOKUP(F317,'2021功能科目'!A:B,2,FALSE))</f>
        <v>2050201</v>
      </c>
      <c r="F317" s="13" t="s">
        <v>402</v>
      </c>
      <c r="G317" s="15">
        <v>451716</v>
      </c>
      <c r="H317" s="15">
        <v>0</v>
      </c>
    </row>
    <row r="318" spans="1:8">
      <c r="A318" s="12">
        <v>255033</v>
      </c>
      <c r="B318" s="13" t="s">
        <v>207</v>
      </c>
      <c r="C318" s="14" t="str">
        <f t="shared" si="8"/>
        <v>205</v>
      </c>
      <c r="D318" s="14" t="str">
        <f t="shared" si="9"/>
        <v>20502</v>
      </c>
      <c r="E318" s="14">
        <f>IF(ISNA(VLOOKUP(F318,'2021功能科目'!A:B,2,FALSE)),"",VLOOKUP(F318,'2021功能科目'!A:B,2,FALSE))</f>
        <v>2050202</v>
      </c>
      <c r="F318" s="13" t="s">
        <v>420</v>
      </c>
      <c r="G318" s="15">
        <v>117332</v>
      </c>
      <c r="H318" s="15">
        <v>0</v>
      </c>
    </row>
    <row r="319" spans="1:8">
      <c r="A319" s="12">
        <v>255033</v>
      </c>
      <c r="B319" s="13" t="s">
        <v>207</v>
      </c>
      <c r="C319" s="14" t="str">
        <f t="shared" si="8"/>
        <v>205</v>
      </c>
      <c r="D319" s="14" t="str">
        <f t="shared" si="9"/>
        <v>20502</v>
      </c>
      <c r="E319" s="14">
        <f>IF(ISNA(VLOOKUP(F319,'2021功能科目'!A:B,2,FALSE)),"",VLOOKUP(F319,'2021功能科目'!A:B,2,FALSE))</f>
        <v>2050203</v>
      </c>
      <c r="F319" s="13" t="s">
        <v>405</v>
      </c>
      <c r="G319" s="15">
        <v>134226.67</v>
      </c>
      <c r="H319" s="15">
        <v>0</v>
      </c>
    </row>
    <row r="320" spans="1:8">
      <c r="A320" s="12">
        <v>255033</v>
      </c>
      <c r="B320" s="13" t="s">
        <v>207</v>
      </c>
      <c r="C320" s="14" t="str">
        <f t="shared" si="8"/>
        <v>205</v>
      </c>
      <c r="D320" s="14" t="str">
        <f t="shared" si="9"/>
        <v>20502</v>
      </c>
      <c r="E320" s="14">
        <f>IF(ISNA(VLOOKUP(F320,'2021功能科目'!A:B,2,FALSE)),"",VLOOKUP(F320,'2021功能科目'!A:B,2,FALSE))</f>
        <v>2050204</v>
      </c>
      <c r="F320" s="13" t="s">
        <v>403</v>
      </c>
      <c r="G320" s="15">
        <v>84493357.53</v>
      </c>
      <c r="H320" s="15">
        <v>77960543.53</v>
      </c>
    </row>
    <row r="321" spans="1:8">
      <c r="A321" s="12">
        <v>255033</v>
      </c>
      <c r="B321" s="13" t="s">
        <v>207</v>
      </c>
      <c r="C321" s="14" t="str">
        <f t="shared" si="8"/>
        <v>205</v>
      </c>
      <c r="D321" s="14" t="str">
        <f t="shared" si="9"/>
        <v>20502</v>
      </c>
      <c r="E321" s="14">
        <f>IF(ISNA(VLOOKUP(F321,'2021功能科目'!A:B,2,FALSE)),"",VLOOKUP(F321,'2021功能科目'!A:B,2,FALSE))</f>
        <v>2050299</v>
      </c>
      <c r="F321" s="13" t="s">
        <v>404</v>
      </c>
      <c r="G321" s="15">
        <v>2508724.35</v>
      </c>
      <c r="H321" s="15">
        <v>397750</v>
      </c>
    </row>
    <row r="322" spans="1:8">
      <c r="A322" s="12">
        <v>255033</v>
      </c>
      <c r="B322" s="13" t="s">
        <v>207</v>
      </c>
      <c r="C322" s="14" t="str">
        <f t="shared" si="8"/>
        <v>205</v>
      </c>
      <c r="D322" s="14" t="str">
        <f t="shared" si="9"/>
        <v>20508</v>
      </c>
      <c r="E322" s="14">
        <f>IF(ISNA(VLOOKUP(F322,'2021功能科目'!A:B,2,FALSE)),"",VLOOKUP(F322,'2021功能科目'!A:B,2,FALSE))</f>
        <v>2050803</v>
      </c>
      <c r="F322" s="13" t="s">
        <v>406</v>
      </c>
      <c r="G322" s="15">
        <v>192720</v>
      </c>
      <c r="H322" s="15">
        <v>195840</v>
      </c>
    </row>
    <row r="323" spans="1:8">
      <c r="A323" s="12">
        <v>255033</v>
      </c>
      <c r="B323" s="13" t="s">
        <v>207</v>
      </c>
      <c r="C323" s="14" t="str">
        <f t="shared" ref="C323:C386" si="10">LEFT(D323,3)</f>
        <v>205</v>
      </c>
      <c r="D323" s="14" t="str">
        <f t="shared" ref="D323:D386" si="11">LEFT(E323,5)</f>
        <v>20509</v>
      </c>
      <c r="E323" s="14">
        <f>IF(ISNA(VLOOKUP(F323,'2021功能科目'!A:B,2,FALSE)),"",VLOOKUP(F323,'2021功能科目'!A:B,2,FALSE))</f>
        <v>2050903</v>
      </c>
      <c r="F323" s="13" t="s">
        <v>417</v>
      </c>
      <c r="G323" s="15">
        <v>4561452.62</v>
      </c>
      <c r="H323" s="15">
        <v>4730000</v>
      </c>
    </row>
    <row r="324" spans="1:8">
      <c r="A324" s="12">
        <v>255033</v>
      </c>
      <c r="B324" s="13" t="s">
        <v>207</v>
      </c>
      <c r="C324" s="14" t="str">
        <f t="shared" si="10"/>
        <v>205</v>
      </c>
      <c r="D324" s="14" t="str">
        <f t="shared" si="11"/>
        <v>20509</v>
      </c>
      <c r="E324" s="14">
        <f>IF(ISNA(VLOOKUP(F324,'2021功能科目'!A:B,2,FALSE)),"",VLOOKUP(F324,'2021功能科目'!A:B,2,FALSE))</f>
        <v>2050904</v>
      </c>
      <c r="F324" s="13" t="s">
        <v>407</v>
      </c>
      <c r="G324" s="15">
        <v>17008</v>
      </c>
      <c r="H324" s="15">
        <v>17008</v>
      </c>
    </row>
    <row r="325" spans="1:8">
      <c r="A325" s="12">
        <v>255033</v>
      </c>
      <c r="B325" s="13" t="s">
        <v>207</v>
      </c>
      <c r="C325" s="14" t="str">
        <f t="shared" si="10"/>
        <v>208</v>
      </c>
      <c r="D325" s="14" t="str">
        <f t="shared" si="11"/>
        <v>20805</v>
      </c>
      <c r="E325" s="14">
        <f>IF(ISNA(VLOOKUP(F325,'2021功能科目'!A:B,2,FALSE)),"",VLOOKUP(F325,'2021功能科目'!A:B,2,FALSE))</f>
        <v>2080502</v>
      </c>
      <c r="F325" s="13" t="s">
        <v>408</v>
      </c>
      <c r="G325" s="15">
        <v>11433243.66</v>
      </c>
      <c r="H325" s="15">
        <v>9160953.8</v>
      </c>
    </row>
    <row r="326" spans="1:8">
      <c r="A326" s="12">
        <v>255033</v>
      </c>
      <c r="B326" s="13" t="s">
        <v>207</v>
      </c>
      <c r="C326" s="14" t="str">
        <f t="shared" si="10"/>
        <v>208</v>
      </c>
      <c r="D326" s="14" t="str">
        <f t="shared" si="11"/>
        <v>20805</v>
      </c>
      <c r="E326" s="14">
        <f>IF(ISNA(VLOOKUP(F326,'2021功能科目'!A:B,2,FALSE)),"",VLOOKUP(F326,'2021功能科目'!A:B,2,FALSE))</f>
        <v>2080505</v>
      </c>
      <c r="F326" s="13" t="s">
        <v>409</v>
      </c>
      <c r="G326" s="15">
        <v>8208551.03</v>
      </c>
      <c r="H326" s="15">
        <v>9366524.16</v>
      </c>
    </row>
    <row r="327" spans="1:8">
      <c r="A327" s="12">
        <v>255033</v>
      </c>
      <c r="B327" s="13" t="s">
        <v>207</v>
      </c>
      <c r="C327" s="14" t="str">
        <f t="shared" si="10"/>
        <v>208</v>
      </c>
      <c r="D327" s="14" t="str">
        <f t="shared" si="11"/>
        <v>20805</v>
      </c>
      <c r="E327" s="14">
        <f>IF(ISNA(VLOOKUP(F327,'2021功能科目'!A:B,2,FALSE)),"",VLOOKUP(F327,'2021功能科目'!A:B,2,FALSE))</f>
        <v>2080506</v>
      </c>
      <c r="F327" s="13" t="s">
        <v>410</v>
      </c>
      <c r="G327" s="15">
        <v>4072876.04</v>
      </c>
      <c r="H327" s="15">
        <v>4683262.08</v>
      </c>
    </row>
    <row r="328" spans="1:8">
      <c r="A328" s="12">
        <v>255033</v>
      </c>
      <c r="B328" s="13" t="s">
        <v>207</v>
      </c>
      <c r="C328" s="14" t="str">
        <f t="shared" si="10"/>
        <v>210</v>
      </c>
      <c r="D328" s="14" t="str">
        <f t="shared" si="11"/>
        <v>21011</v>
      </c>
      <c r="E328" s="14">
        <f>IF(ISNA(VLOOKUP(F328,'2021功能科目'!A:B,2,FALSE)),"",VLOOKUP(F328,'2021功能科目'!A:B,2,FALSE))</f>
        <v>2101102</v>
      </c>
      <c r="F328" s="13" t="s">
        <v>411</v>
      </c>
      <c r="G328" s="15">
        <v>9351065.27</v>
      </c>
      <c r="H328" s="15">
        <v>7610300.88</v>
      </c>
    </row>
    <row r="329" spans="1:8">
      <c r="A329" s="12">
        <v>255033</v>
      </c>
      <c r="B329" s="13" t="s">
        <v>207</v>
      </c>
      <c r="C329" s="14" t="str">
        <f t="shared" si="10"/>
        <v>210</v>
      </c>
      <c r="D329" s="14" t="str">
        <f t="shared" si="11"/>
        <v>21011</v>
      </c>
      <c r="E329" s="14">
        <f>IF(ISNA(VLOOKUP(F329,'2021功能科目'!A:B,2,FALSE)),"",VLOOKUP(F329,'2021功能科目'!A:B,2,FALSE))</f>
        <v>2101199</v>
      </c>
      <c r="F329" s="13" t="s">
        <v>412</v>
      </c>
      <c r="G329" s="15">
        <v>1027500</v>
      </c>
      <c r="H329" s="15">
        <v>1170000</v>
      </c>
    </row>
    <row r="330" spans="1:8">
      <c r="A330" s="12">
        <v>255033</v>
      </c>
      <c r="B330" s="13" t="s">
        <v>207</v>
      </c>
      <c r="C330" s="14" t="str">
        <f t="shared" si="10"/>
        <v>221</v>
      </c>
      <c r="D330" s="14" t="str">
        <f t="shared" si="11"/>
        <v>22102</v>
      </c>
      <c r="E330" s="14">
        <f>IF(ISNA(VLOOKUP(F330,'2021功能科目'!A:B,2,FALSE)),"",VLOOKUP(F330,'2021功能科目'!A:B,2,FALSE))</f>
        <v>2210201</v>
      </c>
      <c r="F330" s="13" t="s">
        <v>413</v>
      </c>
      <c r="G330" s="15">
        <v>8789911</v>
      </c>
      <c r="H330" s="15">
        <v>7646973.12</v>
      </c>
    </row>
    <row r="331" spans="1:8">
      <c r="A331" s="12">
        <v>255033</v>
      </c>
      <c r="B331" s="13" t="s">
        <v>207</v>
      </c>
      <c r="C331" s="14" t="str">
        <f t="shared" si="10"/>
        <v>221</v>
      </c>
      <c r="D331" s="14" t="str">
        <f t="shared" si="11"/>
        <v>22102</v>
      </c>
      <c r="E331" s="14">
        <f>IF(ISNA(VLOOKUP(F331,'2021功能科目'!A:B,2,FALSE)),"",VLOOKUP(F331,'2021功能科目'!A:B,2,FALSE))</f>
        <v>2210202</v>
      </c>
      <c r="F331" s="13" t="s">
        <v>414</v>
      </c>
      <c r="G331" s="15">
        <v>576270</v>
      </c>
      <c r="H331" s="15">
        <v>591240</v>
      </c>
    </row>
    <row r="332" spans="1:8">
      <c r="A332" s="12">
        <v>255033</v>
      </c>
      <c r="B332" s="13" t="s">
        <v>207</v>
      </c>
      <c r="C332" s="14" t="str">
        <f t="shared" si="10"/>
        <v>221</v>
      </c>
      <c r="D332" s="14" t="str">
        <f t="shared" si="11"/>
        <v>22102</v>
      </c>
      <c r="E332" s="14">
        <f>IF(ISNA(VLOOKUP(F332,'2021功能科目'!A:B,2,FALSE)),"",VLOOKUP(F332,'2021功能科目'!A:B,2,FALSE))</f>
        <v>2210203</v>
      </c>
      <c r="F332" s="13" t="s">
        <v>415</v>
      </c>
      <c r="G332" s="15">
        <v>6252062</v>
      </c>
      <c r="H332" s="15">
        <v>6185330.94</v>
      </c>
    </row>
    <row r="333" spans="1:8">
      <c r="A333" s="12">
        <v>255034</v>
      </c>
      <c r="B333" s="13" t="s">
        <v>208</v>
      </c>
      <c r="C333" s="14" t="str">
        <f t="shared" si="10"/>
        <v>205</v>
      </c>
      <c r="D333" s="14" t="str">
        <f t="shared" si="11"/>
        <v>20502</v>
      </c>
      <c r="E333" s="14">
        <f>IF(ISNA(VLOOKUP(F333,'2021功能科目'!A:B,2,FALSE)),"",VLOOKUP(F333,'2021功能科目'!A:B,2,FALSE))</f>
        <v>2050202</v>
      </c>
      <c r="F333" s="13" t="s">
        <v>420</v>
      </c>
      <c r="G333" s="15">
        <v>39046723.19</v>
      </c>
      <c r="H333" s="15">
        <v>34282068.59</v>
      </c>
    </row>
    <row r="334" spans="1:8">
      <c r="A334" s="12">
        <v>255034</v>
      </c>
      <c r="B334" s="13" t="s">
        <v>208</v>
      </c>
      <c r="C334" s="14" t="str">
        <f t="shared" si="10"/>
        <v>205</v>
      </c>
      <c r="D334" s="14" t="str">
        <f t="shared" si="11"/>
        <v>20502</v>
      </c>
      <c r="E334" s="14">
        <f>IF(ISNA(VLOOKUP(F334,'2021功能科目'!A:B,2,FALSE)),"",VLOOKUP(F334,'2021功能科目'!A:B,2,FALSE))</f>
        <v>2050299</v>
      </c>
      <c r="F334" s="13" t="s">
        <v>404</v>
      </c>
      <c r="G334" s="15">
        <v>1875488.96</v>
      </c>
      <c r="H334" s="15">
        <v>1752203.24</v>
      </c>
    </row>
    <row r="335" spans="1:8">
      <c r="A335" s="12">
        <v>255034</v>
      </c>
      <c r="B335" s="13" t="s">
        <v>208</v>
      </c>
      <c r="C335" s="14" t="str">
        <f t="shared" si="10"/>
        <v>205</v>
      </c>
      <c r="D335" s="14" t="str">
        <f t="shared" si="11"/>
        <v>20508</v>
      </c>
      <c r="E335" s="14">
        <f>IF(ISNA(VLOOKUP(F335,'2021功能科目'!A:B,2,FALSE)),"",VLOOKUP(F335,'2021功能科目'!A:B,2,FALSE))</f>
        <v>2050803</v>
      </c>
      <c r="F335" s="13" t="s">
        <v>406</v>
      </c>
      <c r="G335" s="15">
        <v>42800</v>
      </c>
      <c r="H335" s="15">
        <v>82280</v>
      </c>
    </row>
    <row r="336" spans="1:8">
      <c r="A336" s="12">
        <v>255034</v>
      </c>
      <c r="B336" s="13" t="s">
        <v>208</v>
      </c>
      <c r="C336" s="14" t="str">
        <f t="shared" si="10"/>
        <v>208</v>
      </c>
      <c r="D336" s="14" t="str">
        <f t="shared" si="11"/>
        <v>20805</v>
      </c>
      <c r="E336" s="14">
        <f>IF(ISNA(VLOOKUP(F336,'2021功能科目'!A:B,2,FALSE)),"",VLOOKUP(F336,'2021功能科目'!A:B,2,FALSE))</f>
        <v>2080502</v>
      </c>
      <c r="F336" s="13" t="s">
        <v>408</v>
      </c>
      <c r="G336" s="15">
        <v>1667590</v>
      </c>
      <c r="H336" s="15">
        <v>1340689</v>
      </c>
    </row>
    <row r="337" spans="1:8">
      <c r="A337" s="12">
        <v>255034</v>
      </c>
      <c r="B337" s="13" t="s">
        <v>208</v>
      </c>
      <c r="C337" s="14" t="str">
        <f t="shared" si="10"/>
        <v>208</v>
      </c>
      <c r="D337" s="14" t="str">
        <f t="shared" si="11"/>
        <v>20805</v>
      </c>
      <c r="E337" s="14">
        <f>IF(ISNA(VLOOKUP(F337,'2021功能科目'!A:B,2,FALSE)),"",VLOOKUP(F337,'2021功能科目'!A:B,2,FALSE))</f>
        <v>2080505</v>
      </c>
      <c r="F337" s="13" t="s">
        <v>409</v>
      </c>
      <c r="G337" s="15">
        <v>2652402.08</v>
      </c>
      <c r="H337" s="15">
        <v>3903262.4</v>
      </c>
    </row>
    <row r="338" spans="1:8">
      <c r="A338" s="12">
        <v>255034</v>
      </c>
      <c r="B338" s="13" t="s">
        <v>208</v>
      </c>
      <c r="C338" s="14" t="str">
        <f t="shared" si="10"/>
        <v>208</v>
      </c>
      <c r="D338" s="14" t="str">
        <f t="shared" si="11"/>
        <v>20805</v>
      </c>
      <c r="E338" s="14">
        <f>IF(ISNA(VLOOKUP(F338,'2021功能科目'!A:B,2,FALSE)),"",VLOOKUP(F338,'2021功能科目'!A:B,2,FALSE))</f>
        <v>2080506</v>
      </c>
      <c r="F338" s="13" t="s">
        <v>410</v>
      </c>
      <c r="G338" s="15">
        <v>1326201.04</v>
      </c>
      <c r="H338" s="15">
        <v>1951631.2</v>
      </c>
    </row>
    <row r="339" spans="1:8">
      <c r="A339" s="12">
        <v>255034</v>
      </c>
      <c r="B339" s="13" t="s">
        <v>208</v>
      </c>
      <c r="C339" s="14" t="str">
        <f t="shared" si="10"/>
        <v>210</v>
      </c>
      <c r="D339" s="14" t="str">
        <f t="shared" si="11"/>
        <v>21011</v>
      </c>
      <c r="E339" s="14">
        <f>IF(ISNA(VLOOKUP(F339,'2021功能科目'!A:B,2,FALSE)),"",VLOOKUP(F339,'2021功能科目'!A:B,2,FALSE))</f>
        <v>2101102</v>
      </c>
      <c r="F339" s="13" t="s">
        <v>411</v>
      </c>
      <c r="G339" s="15">
        <v>3339462.13</v>
      </c>
      <c r="H339" s="15">
        <v>3171400.7</v>
      </c>
    </row>
    <row r="340" spans="1:8">
      <c r="A340" s="12">
        <v>255034</v>
      </c>
      <c r="B340" s="13" t="s">
        <v>208</v>
      </c>
      <c r="C340" s="14" t="str">
        <f t="shared" si="10"/>
        <v>210</v>
      </c>
      <c r="D340" s="14" t="str">
        <f t="shared" si="11"/>
        <v>21011</v>
      </c>
      <c r="E340" s="14">
        <f>IF(ISNA(VLOOKUP(F340,'2021功能科目'!A:B,2,FALSE)),"",VLOOKUP(F340,'2021功能科目'!A:B,2,FALSE))</f>
        <v>2101199</v>
      </c>
      <c r="F340" s="13" t="s">
        <v>412</v>
      </c>
      <c r="G340" s="15">
        <v>82500</v>
      </c>
      <c r="H340" s="15">
        <v>90000</v>
      </c>
    </row>
    <row r="341" spans="1:8">
      <c r="A341" s="12">
        <v>255034</v>
      </c>
      <c r="B341" s="13" t="s">
        <v>208</v>
      </c>
      <c r="C341" s="14" t="str">
        <f t="shared" si="10"/>
        <v>221</v>
      </c>
      <c r="D341" s="14" t="str">
        <f t="shared" si="11"/>
        <v>22102</v>
      </c>
      <c r="E341" s="14">
        <f>IF(ISNA(VLOOKUP(F341,'2021功能科目'!A:B,2,FALSE)),"",VLOOKUP(F341,'2021功能科目'!A:B,2,FALSE))</f>
        <v>2210201</v>
      </c>
      <c r="F341" s="13" t="s">
        <v>413</v>
      </c>
      <c r="G341" s="15">
        <v>3226940</v>
      </c>
      <c r="H341" s="15">
        <v>3188806.8</v>
      </c>
    </row>
    <row r="342" spans="1:8">
      <c r="A342" s="12">
        <v>255034</v>
      </c>
      <c r="B342" s="13" t="s">
        <v>208</v>
      </c>
      <c r="C342" s="14" t="str">
        <f t="shared" si="10"/>
        <v>221</v>
      </c>
      <c r="D342" s="14" t="str">
        <f t="shared" si="11"/>
        <v>22102</v>
      </c>
      <c r="E342" s="14">
        <f>IF(ISNA(VLOOKUP(F342,'2021功能科目'!A:B,2,FALSE)),"",VLOOKUP(F342,'2021功能科目'!A:B,2,FALSE))</f>
        <v>2210202</v>
      </c>
      <c r="F342" s="13" t="s">
        <v>414</v>
      </c>
      <c r="G342" s="15">
        <v>98160</v>
      </c>
      <c r="H342" s="15">
        <v>100320</v>
      </c>
    </row>
    <row r="343" spans="1:8">
      <c r="A343" s="12">
        <v>255034</v>
      </c>
      <c r="B343" s="13" t="s">
        <v>208</v>
      </c>
      <c r="C343" s="14" t="str">
        <f t="shared" si="10"/>
        <v>221</v>
      </c>
      <c r="D343" s="14" t="str">
        <f t="shared" si="11"/>
        <v>22102</v>
      </c>
      <c r="E343" s="14">
        <f>IF(ISNA(VLOOKUP(F343,'2021功能科目'!A:B,2,FALSE)),"",VLOOKUP(F343,'2021功能科目'!A:B,2,FALSE))</f>
        <v>2210203</v>
      </c>
      <c r="F343" s="13" t="s">
        <v>415</v>
      </c>
      <c r="G343" s="15">
        <v>2741938.04</v>
      </c>
      <c r="H343" s="15">
        <v>2631047.04</v>
      </c>
    </row>
    <row r="344" spans="1:8">
      <c r="A344" s="12">
        <v>255035</v>
      </c>
      <c r="B344" s="13" t="s">
        <v>209</v>
      </c>
      <c r="C344" s="14" t="str">
        <f t="shared" si="10"/>
        <v>205</v>
      </c>
      <c r="D344" s="14" t="str">
        <f t="shared" si="11"/>
        <v>20502</v>
      </c>
      <c r="E344" s="14">
        <f>IF(ISNA(VLOOKUP(F344,'2021功能科目'!A:B,2,FALSE)),"",VLOOKUP(F344,'2021功能科目'!A:B,2,FALSE))</f>
        <v>2050202</v>
      </c>
      <c r="F344" s="13" t="s">
        <v>420</v>
      </c>
      <c r="G344" s="15">
        <v>18270988.98</v>
      </c>
      <c r="H344" s="15">
        <v>17363489.46</v>
      </c>
    </row>
    <row r="345" spans="1:8">
      <c r="A345" s="12">
        <v>255035</v>
      </c>
      <c r="B345" s="13" t="s">
        <v>209</v>
      </c>
      <c r="C345" s="14" t="str">
        <f t="shared" si="10"/>
        <v>205</v>
      </c>
      <c r="D345" s="14" t="str">
        <f t="shared" si="11"/>
        <v>20502</v>
      </c>
      <c r="E345" s="14">
        <f>IF(ISNA(VLOOKUP(F345,'2021功能科目'!A:B,2,FALSE)),"",VLOOKUP(F345,'2021功能科目'!A:B,2,FALSE))</f>
        <v>2050299</v>
      </c>
      <c r="F345" s="13" t="s">
        <v>404</v>
      </c>
      <c r="G345" s="15">
        <v>620168.69</v>
      </c>
      <c r="H345" s="15">
        <v>618021.25</v>
      </c>
    </row>
    <row r="346" spans="1:8">
      <c r="A346" s="12">
        <v>255035</v>
      </c>
      <c r="B346" s="13" t="s">
        <v>209</v>
      </c>
      <c r="C346" s="14" t="str">
        <f t="shared" si="10"/>
        <v>205</v>
      </c>
      <c r="D346" s="14" t="str">
        <f t="shared" si="11"/>
        <v>20508</v>
      </c>
      <c r="E346" s="14">
        <f>IF(ISNA(VLOOKUP(F346,'2021功能科目'!A:B,2,FALSE)),"",VLOOKUP(F346,'2021功能科目'!A:B,2,FALSE))</f>
        <v>2050803</v>
      </c>
      <c r="F346" s="13" t="s">
        <v>406</v>
      </c>
      <c r="G346" s="15">
        <v>0</v>
      </c>
      <c r="H346" s="15">
        <v>44200</v>
      </c>
    </row>
    <row r="347" spans="1:8">
      <c r="A347" s="12">
        <v>255035</v>
      </c>
      <c r="B347" s="13" t="s">
        <v>209</v>
      </c>
      <c r="C347" s="14" t="str">
        <f t="shared" si="10"/>
        <v>205</v>
      </c>
      <c r="D347" s="14" t="str">
        <f t="shared" si="11"/>
        <v>20509</v>
      </c>
      <c r="E347" s="14">
        <f>IF(ISNA(VLOOKUP(F347,'2021功能科目'!A:B,2,FALSE)),"",VLOOKUP(F347,'2021功能科目'!A:B,2,FALSE))</f>
        <v>2050903</v>
      </c>
      <c r="F347" s="13" t="s">
        <v>417</v>
      </c>
      <c r="G347" s="15">
        <v>206280.44</v>
      </c>
      <c r="H347" s="15">
        <v>675000</v>
      </c>
    </row>
    <row r="348" spans="1:8">
      <c r="A348" s="12">
        <v>255035</v>
      </c>
      <c r="B348" s="13" t="s">
        <v>209</v>
      </c>
      <c r="C348" s="14" t="str">
        <f t="shared" si="10"/>
        <v>208</v>
      </c>
      <c r="D348" s="14" t="str">
        <f t="shared" si="11"/>
        <v>20805</v>
      </c>
      <c r="E348" s="14">
        <f>IF(ISNA(VLOOKUP(F348,'2021功能科目'!A:B,2,FALSE)),"",VLOOKUP(F348,'2021功能科目'!A:B,2,FALSE))</f>
        <v>2080502</v>
      </c>
      <c r="F348" s="13" t="s">
        <v>408</v>
      </c>
      <c r="G348" s="15">
        <v>816949</v>
      </c>
      <c r="H348" s="15">
        <v>615574</v>
      </c>
    </row>
    <row r="349" spans="1:8">
      <c r="A349" s="12">
        <v>255035</v>
      </c>
      <c r="B349" s="13" t="s">
        <v>209</v>
      </c>
      <c r="C349" s="14" t="str">
        <f t="shared" si="10"/>
        <v>208</v>
      </c>
      <c r="D349" s="14" t="str">
        <f t="shared" si="11"/>
        <v>20805</v>
      </c>
      <c r="E349" s="14">
        <f>IF(ISNA(VLOOKUP(F349,'2021功能科目'!A:B,2,FALSE)),"",VLOOKUP(F349,'2021功能科目'!A:B,2,FALSE))</f>
        <v>2080505</v>
      </c>
      <c r="F349" s="13" t="s">
        <v>409</v>
      </c>
      <c r="G349" s="15">
        <v>1644361.76</v>
      </c>
      <c r="H349" s="15">
        <v>2014603.52</v>
      </c>
    </row>
    <row r="350" spans="1:8">
      <c r="A350" s="12">
        <v>255035</v>
      </c>
      <c r="B350" s="13" t="s">
        <v>209</v>
      </c>
      <c r="C350" s="14" t="str">
        <f t="shared" si="10"/>
        <v>208</v>
      </c>
      <c r="D350" s="14" t="str">
        <f t="shared" si="11"/>
        <v>20805</v>
      </c>
      <c r="E350" s="14">
        <f>IF(ISNA(VLOOKUP(F350,'2021功能科目'!A:B,2,FALSE)),"",VLOOKUP(F350,'2021功能科目'!A:B,2,FALSE))</f>
        <v>2080506</v>
      </c>
      <c r="F350" s="13" t="s">
        <v>410</v>
      </c>
      <c r="G350" s="15">
        <v>822180.88</v>
      </c>
      <c r="H350" s="15">
        <v>1007301.76</v>
      </c>
    </row>
    <row r="351" spans="1:8">
      <c r="A351" s="12">
        <v>255035</v>
      </c>
      <c r="B351" s="13" t="s">
        <v>209</v>
      </c>
      <c r="C351" s="14" t="str">
        <f t="shared" si="10"/>
        <v>210</v>
      </c>
      <c r="D351" s="14" t="str">
        <f t="shared" si="11"/>
        <v>21011</v>
      </c>
      <c r="E351" s="14">
        <f>IF(ISNA(VLOOKUP(F351,'2021功能科目'!A:B,2,FALSE)),"",VLOOKUP(F351,'2021功能科目'!A:B,2,FALSE))</f>
        <v>2101102</v>
      </c>
      <c r="F351" s="13" t="s">
        <v>411</v>
      </c>
      <c r="G351" s="15">
        <v>1876575.13</v>
      </c>
      <c r="H351" s="15">
        <v>1636865.36</v>
      </c>
    </row>
    <row r="352" spans="1:8">
      <c r="A352" s="12">
        <v>255035</v>
      </c>
      <c r="B352" s="13" t="s">
        <v>209</v>
      </c>
      <c r="C352" s="14" t="str">
        <f t="shared" si="10"/>
        <v>221</v>
      </c>
      <c r="D352" s="14" t="str">
        <f t="shared" si="11"/>
        <v>22102</v>
      </c>
      <c r="E352" s="14">
        <f>IF(ISNA(VLOOKUP(F352,'2021功能科目'!A:B,2,FALSE)),"",VLOOKUP(F352,'2021功能科目'!A:B,2,FALSE))</f>
        <v>2210201</v>
      </c>
      <c r="F352" s="13" t="s">
        <v>413</v>
      </c>
      <c r="G352" s="15">
        <v>1749803</v>
      </c>
      <c r="H352" s="15">
        <v>1651352.64</v>
      </c>
    </row>
    <row r="353" spans="1:8">
      <c r="A353" s="12">
        <v>255035</v>
      </c>
      <c r="B353" s="13" t="s">
        <v>209</v>
      </c>
      <c r="C353" s="14" t="str">
        <f t="shared" si="10"/>
        <v>221</v>
      </c>
      <c r="D353" s="14" t="str">
        <f t="shared" si="11"/>
        <v>22102</v>
      </c>
      <c r="E353" s="14">
        <f>IF(ISNA(VLOOKUP(F353,'2021功能科目'!A:B,2,FALSE)),"",VLOOKUP(F353,'2021功能科目'!A:B,2,FALSE))</f>
        <v>2210202</v>
      </c>
      <c r="F353" s="13" t="s">
        <v>414</v>
      </c>
      <c r="G353" s="15">
        <v>57120</v>
      </c>
      <c r="H353" s="15">
        <v>54960</v>
      </c>
    </row>
    <row r="354" spans="1:8">
      <c r="A354" s="12">
        <v>255035</v>
      </c>
      <c r="B354" s="13" t="s">
        <v>209</v>
      </c>
      <c r="C354" s="14" t="str">
        <f t="shared" si="10"/>
        <v>221</v>
      </c>
      <c r="D354" s="14" t="str">
        <f t="shared" si="11"/>
        <v>22102</v>
      </c>
      <c r="E354" s="14">
        <f>IF(ISNA(VLOOKUP(F354,'2021功能科目'!A:B,2,FALSE)),"",VLOOKUP(F354,'2021功能科目'!A:B,2,FALSE))</f>
        <v>2210203</v>
      </c>
      <c r="F354" s="13" t="s">
        <v>415</v>
      </c>
      <c r="G354" s="15">
        <v>1385592</v>
      </c>
      <c r="H354" s="15">
        <v>1379160</v>
      </c>
    </row>
    <row r="355" spans="1:8">
      <c r="A355" s="12">
        <v>255036</v>
      </c>
      <c r="B355" s="13" t="s">
        <v>210</v>
      </c>
      <c r="C355" s="14" t="str">
        <f t="shared" si="10"/>
        <v>205</v>
      </c>
      <c r="D355" s="14" t="str">
        <f t="shared" si="11"/>
        <v>20502</v>
      </c>
      <c r="E355" s="14">
        <f>IF(ISNA(VLOOKUP(F355,'2021功能科目'!A:B,2,FALSE)),"",VLOOKUP(F355,'2021功能科目'!A:B,2,FALSE))</f>
        <v>2050202</v>
      </c>
      <c r="F355" s="13" t="s">
        <v>420</v>
      </c>
      <c r="G355" s="15">
        <v>10841151.89</v>
      </c>
      <c r="H355" s="15">
        <v>10470172.04</v>
      </c>
    </row>
    <row r="356" spans="1:8">
      <c r="A356" s="12">
        <v>255036</v>
      </c>
      <c r="B356" s="13" t="s">
        <v>210</v>
      </c>
      <c r="C356" s="14" t="str">
        <f t="shared" si="10"/>
        <v>205</v>
      </c>
      <c r="D356" s="14" t="str">
        <f t="shared" si="11"/>
        <v>20502</v>
      </c>
      <c r="E356" s="14">
        <f>IF(ISNA(VLOOKUP(F356,'2021功能科目'!A:B,2,FALSE)),"",VLOOKUP(F356,'2021功能科目'!A:B,2,FALSE))</f>
        <v>2050299</v>
      </c>
      <c r="F356" s="13" t="s">
        <v>404</v>
      </c>
      <c r="G356" s="15">
        <v>296566.43</v>
      </c>
      <c r="H356" s="15">
        <v>278650</v>
      </c>
    </row>
    <row r="357" spans="1:8">
      <c r="A357" s="12">
        <v>255036</v>
      </c>
      <c r="B357" s="13" t="s">
        <v>210</v>
      </c>
      <c r="C357" s="14" t="str">
        <f t="shared" si="10"/>
        <v>205</v>
      </c>
      <c r="D357" s="14" t="str">
        <f t="shared" si="11"/>
        <v>20508</v>
      </c>
      <c r="E357" s="14">
        <f>IF(ISNA(VLOOKUP(F357,'2021功能科目'!A:B,2,FALSE)),"",VLOOKUP(F357,'2021功能科目'!A:B,2,FALSE))</f>
        <v>2050803</v>
      </c>
      <c r="F357" s="13" t="s">
        <v>406</v>
      </c>
      <c r="G357" s="15">
        <v>25160</v>
      </c>
      <c r="H357" s="15">
        <v>25160</v>
      </c>
    </row>
    <row r="358" spans="1:8">
      <c r="A358" s="12">
        <v>255036</v>
      </c>
      <c r="B358" s="13" t="s">
        <v>210</v>
      </c>
      <c r="C358" s="14" t="str">
        <f t="shared" si="10"/>
        <v>205</v>
      </c>
      <c r="D358" s="14" t="str">
        <f t="shared" si="11"/>
        <v>20509</v>
      </c>
      <c r="E358" s="14">
        <f>IF(ISNA(VLOOKUP(F358,'2021功能科目'!A:B,2,FALSE)),"",VLOOKUP(F358,'2021功能科目'!A:B,2,FALSE))</f>
        <v>2050904</v>
      </c>
      <c r="F358" s="13" t="s">
        <v>407</v>
      </c>
      <c r="G358" s="15">
        <v>204488</v>
      </c>
      <c r="H358" s="15">
        <v>205000</v>
      </c>
    </row>
    <row r="359" spans="1:8">
      <c r="A359" s="12">
        <v>255036</v>
      </c>
      <c r="B359" s="13" t="s">
        <v>210</v>
      </c>
      <c r="C359" s="14" t="str">
        <f t="shared" si="10"/>
        <v>208</v>
      </c>
      <c r="D359" s="14" t="str">
        <f t="shared" si="11"/>
        <v>20805</v>
      </c>
      <c r="E359" s="14">
        <f>IF(ISNA(VLOOKUP(F359,'2021功能科目'!A:B,2,FALSE)),"",VLOOKUP(F359,'2021功能科目'!A:B,2,FALSE))</f>
        <v>2080502</v>
      </c>
      <c r="F359" s="13" t="s">
        <v>408</v>
      </c>
      <c r="G359" s="15">
        <v>387348.28</v>
      </c>
      <c r="H359" s="15">
        <v>393070</v>
      </c>
    </row>
    <row r="360" spans="1:8">
      <c r="A360" s="12">
        <v>255036</v>
      </c>
      <c r="B360" s="13" t="s">
        <v>210</v>
      </c>
      <c r="C360" s="14" t="str">
        <f t="shared" si="10"/>
        <v>208</v>
      </c>
      <c r="D360" s="14" t="str">
        <f t="shared" si="11"/>
        <v>20805</v>
      </c>
      <c r="E360" s="14">
        <f>IF(ISNA(VLOOKUP(F360,'2021功能科目'!A:B,2,FALSE)),"",VLOOKUP(F360,'2021功能科目'!A:B,2,FALSE))</f>
        <v>2080505</v>
      </c>
      <c r="F360" s="13" t="s">
        <v>409</v>
      </c>
      <c r="G360" s="15">
        <v>1097684.64</v>
      </c>
      <c r="H360" s="15">
        <v>1187941.12</v>
      </c>
    </row>
    <row r="361" spans="1:8">
      <c r="A361" s="12">
        <v>255036</v>
      </c>
      <c r="B361" s="13" t="s">
        <v>210</v>
      </c>
      <c r="C361" s="14" t="str">
        <f t="shared" si="10"/>
        <v>208</v>
      </c>
      <c r="D361" s="14" t="str">
        <f t="shared" si="11"/>
        <v>20805</v>
      </c>
      <c r="E361" s="14">
        <f>IF(ISNA(VLOOKUP(F361,'2021功能科目'!A:B,2,FALSE)),"",VLOOKUP(F361,'2021功能科目'!A:B,2,FALSE))</f>
        <v>2080506</v>
      </c>
      <c r="F361" s="13" t="s">
        <v>410</v>
      </c>
      <c r="G361" s="15">
        <v>548842.32</v>
      </c>
      <c r="H361" s="15">
        <v>593970.56</v>
      </c>
    </row>
    <row r="362" spans="1:8">
      <c r="A362" s="12">
        <v>255036</v>
      </c>
      <c r="B362" s="13" t="s">
        <v>210</v>
      </c>
      <c r="C362" s="14" t="str">
        <f t="shared" si="10"/>
        <v>210</v>
      </c>
      <c r="D362" s="14" t="str">
        <f t="shared" si="11"/>
        <v>21011</v>
      </c>
      <c r="E362" s="14">
        <f>IF(ISNA(VLOOKUP(F362,'2021功能科目'!A:B,2,FALSE)),"",VLOOKUP(F362,'2021功能科目'!A:B,2,FALSE))</f>
        <v>2101102</v>
      </c>
      <c r="F362" s="13" t="s">
        <v>411</v>
      </c>
      <c r="G362" s="15">
        <v>1142212.87</v>
      </c>
      <c r="H362" s="15">
        <v>965202.16</v>
      </c>
    </row>
    <row r="363" spans="1:8">
      <c r="A363" s="12">
        <v>255036</v>
      </c>
      <c r="B363" s="13" t="s">
        <v>210</v>
      </c>
      <c r="C363" s="14" t="str">
        <f t="shared" si="10"/>
        <v>221</v>
      </c>
      <c r="D363" s="14" t="str">
        <f t="shared" si="11"/>
        <v>22102</v>
      </c>
      <c r="E363" s="14">
        <f>IF(ISNA(VLOOKUP(F363,'2021功能科目'!A:B,2,FALSE)),"",VLOOKUP(F363,'2021功能科目'!A:B,2,FALSE))</f>
        <v>2210201</v>
      </c>
      <c r="F363" s="13" t="s">
        <v>413</v>
      </c>
      <c r="G363" s="15">
        <v>1070823</v>
      </c>
      <c r="H363" s="15">
        <v>970875.84</v>
      </c>
    </row>
    <row r="364" spans="1:8">
      <c r="A364" s="12">
        <v>255036</v>
      </c>
      <c r="B364" s="13" t="s">
        <v>210</v>
      </c>
      <c r="C364" s="14" t="str">
        <f t="shared" si="10"/>
        <v>221</v>
      </c>
      <c r="D364" s="14" t="str">
        <f t="shared" si="11"/>
        <v>22102</v>
      </c>
      <c r="E364" s="14">
        <f>IF(ISNA(VLOOKUP(F364,'2021功能科目'!A:B,2,FALSE)),"",VLOOKUP(F364,'2021功能科目'!A:B,2,FALSE))</f>
        <v>2210202</v>
      </c>
      <c r="F364" s="13" t="s">
        <v>414</v>
      </c>
      <c r="G364" s="15">
        <v>35600</v>
      </c>
      <c r="H364" s="15">
        <v>36000</v>
      </c>
    </row>
    <row r="365" spans="1:8">
      <c r="A365" s="12">
        <v>255036</v>
      </c>
      <c r="B365" s="13" t="s">
        <v>210</v>
      </c>
      <c r="C365" s="14" t="str">
        <f t="shared" si="10"/>
        <v>221</v>
      </c>
      <c r="D365" s="14" t="str">
        <f t="shared" si="11"/>
        <v>22102</v>
      </c>
      <c r="E365" s="14">
        <f>IF(ISNA(VLOOKUP(F365,'2021功能科目'!A:B,2,FALSE)),"",VLOOKUP(F365,'2021功能科目'!A:B,2,FALSE))</f>
        <v>2210203</v>
      </c>
      <c r="F365" s="13" t="s">
        <v>415</v>
      </c>
      <c r="G365" s="15">
        <v>721012</v>
      </c>
      <c r="H365" s="15">
        <v>694944</v>
      </c>
    </row>
    <row r="366" spans="1:8">
      <c r="A366" s="12">
        <v>255038</v>
      </c>
      <c r="B366" s="13" t="s">
        <v>211</v>
      </c>
      <c r="C366" s="14" t="str">
        <f t="shared" si="10"/>
        <v>205</v>
      </c>
      <c r="D366" s="14" t="str">
        <f t="shared" si="11"/>
        <v>20502</v>
      </c>
      <c r="E366" s="14">
        <f>IF(ISNA(VLOOKUP(F366,'2021功能科目'!A:B,2,FALSE)),"",VLOOKUP(F366,'2021功能科目'!A:B,2,FALSE))</f>
        <v>2050202</v>
      </c>
      <c r="F366" s="13" t="s">
        <v>420</v>
      </c>
      <c r="G366" s="15">
        <v>20448029.89</v>
      </c>
      <c r="H366" s="15">
        <v>18646626.9</v>
      </c>
    </row>
    <row r="367" spans="1:8">
      <c r="A367" s="12">
        <v>255038</v>
      </c>
      <c r="B367" s="13" t="s">
        <v>211</v>
      </c>
      <c r="C367" s="14" t="str">
        <f t="shared" si="10"/>
        <v>205</v>
      </c>
      <c r="D367" s="14" t="str">
        <f t="shared" si="11"/>
        <v>20502</v>
      </c>
      <c r="E367" s="14">
        <f>IF(ISNA(VLOOKUP(F367,'2021功能科目'!A:B,2,FALSE)),"",VLOOKUP(F367,'2021功能科目'!A:B,2,FALSE))</f>
        <v>2050299</v>
      </c>
      <c r="F367" s="13" t="s">
        <v>404</v>
      </c>
      <c r="G367" s="15">
        <v>790343.76</v>
      </c>
      <c r="H367" s="15">
        <v>733900</v>
      </c>
    </row>
    <row r="368" spans="1:8">
      <c r="A368" s="12">
        <v>255038</v>
      </c>
      <c r="B368" s="13" t="s">
        <v>211</v>
      </c>
      <c r="C368" s="14" t="str">
        <f t="shared" si="10"/>
        <v>205</v>
      </c>
      <c r="D368" s="14" t="str">
        <f t="shared" si="11"/>
        <v>20508</v>
      </c>
      <c r="E368" s="14">
        <f>IF(ISNA(VLOOKUP(F368,'2021功能科目'!A:B,2,FALSE)),"",VLOOKUP(F368,'2021功能科目'!A:B,2,FALSE))</f>
        <v>2050803</v>
      </c>
      <c r="F368" s="13" t="s">
        <v>406</v>
      </c>
      <c r="G368" s="15">
        <v>0</v>
      </c>
      <c r="H368" s="15">
        <v>46920</v>
      </c>
    </row>
    <row r="369" spans="1:8">
      <c r="A369" s="12">
        <v>255038</v>
      </c>
      <c r="B369" s="13" t="s">
        <v>211</v>
      </c>
      <c r="C369" s="14" t="str">
        <f t="shared" si="10"/>
        <v>205</v>
      </c>
      <c r="D369" s="14" t="str">
        <f t="shared" si="11"/>
        <v>20509</v>
      </c>
      <c r="E369" s="14">
        <f>IF(ISNA(VLOOKUP(F369,'2021功能科目'!A:B,2,FALSE)),"",VLOOKUP(F369,'2021功能科目'!A:B,2,FALSE))</f>
        <v>2050903</v>
      </c>
      <c r="F369" s="13" t="s">
        <v>417</v>
      </c>
      <c r="G369" s="15">
        <v>75000</v>
      </c>
      <c r="H369" s="15">
        <v>75000</v>
      </c>
    </row>
    <row r="370" spans="1:8">
      <c r="A370" s="12">
        <v>255038</v>
      </c>
      <c r="B370" s="13" t="s">
        <v>211</v>
      </c>
      <c r="C370" s="14" t="str">
        <f t="shared" si="10"/>
        <v>205</v>
      </c>
      <c r="D370" s="14" t="str">
        <f t="shared" si="11"/>
        <v>20509</v>
      </c>
      <c r="E370" s="14">
        <f>IF(ISNA(VLOOKUP(F370,'2021功能科目'!A:B,2,FALSE)),"",VLOOKUP(F370,'2021功能科目'!A:B,2,FALSE))</f>
        <v>2050904</v>
      </c>
      <c r="F370" s="13" t="s">
        <v>407</v>
      </c>
      <c r="G370" s="15">
        <v>16200</v>
      </c>
      <c r="H370" s="15">
        <v>16200</v>
      </c>
    </row>
    <row r="371" spans="1:8">
      <c r="A371" s="12">
        <v>255038</v>
      </c>
      <c r="B371" s="13" t="s">
        <v>211</v>
      </c>
      <c r="C371" s="14" t="str">
        <f t="shared" si="10"/>
        <v>208</v>
      </c>
      <c r="D371" s="14" t="str">
        <f t="shared" si="11"/>
        <v>20805</v>
      </c>
      <c r="E371" s="14">
        <f>IF(ISNA(VLOOKUP(F371,'2021功能科目'!A:B,2,FALSE)),"",VLOOKUP(F371,'2021功能科目'!A:B,2,FALSE))</f>
        <v>2080502</v>
      </c>
      <c r="F371" s="13" t="s">
        <v>408</v>
      </c>
      <c r="G371" s="15">
        <v>1278682.6</v>
      </c>
      <c r="H371" s="15">
        <v>996482</v>
      </c>
    </row>
    <row r="372" spans="1:8">
      <c r="A372" s="12">
        <v>255038</v>
      </c>
      <c r="B372" s="13" t="s">
        <v>211</v>
      </c>
      <c r="C372" s="14" t="str">
        <f t="shared" si="10"/>
        <v>208</v>
      </c>
      <c r="D372" s="14" t="str">
        <f t="shared" si="11"/>
        <v>20805</v>
      </c>
      <c r="E372" s="14">
        <f>IF(ISNA(VLOOKUP(F372,'2021功能科目'!A:B,2,FALSE)),"",VLOOKUP(F372,'2021功能科目'!A:B,2,FALSE))</f>
        <v>2080505</v>
      </c>
      <c r="F372" s="13" t="s">
        <v>409</v>
      </c>
      <c r="G372" s="15">
        <v>1924264.8</v>
      </c>
      <c r="H372" s="15">
        <v>2200160.32</v>
      </c>
    </row>
    <row r="373" spans="1:8">
      <c r="A373" s="12">
        <v>255038</v>
      </c>
      <c r="B373" s="13" t="s">
        <v>211</v>
      </c>
      <c r="C373" s="14" t="str">
        <f t="shared" si="10"/>
        <v>208</v>
      </c>
      <c r="D373" s="14" t="str">
        <f t="shared" si="11"/>
        <v>20805</v>
      </c>
      <c r="E373" s="14">
        <f>IF(ISNA(VLOOKUP(F373,'2021功能科目'!A:B,2,FALSE)),"",VLOOKUP(F373,'2021功能科目'!A:B,2,FALSE))</f>
        <v>2080506</v>
      </c>
      <c r="F373" s="13" t="s">
        <v>410</v>
      </c>
      <c r="G373" s="15">
        <v>962131.56</v>
      </c>
      <c r="H373" s="15">
        <v>1100080.16</v>
      </c>
    </row>
    <row r="374" spans="1:8">
      <c r="A374" s="12">
        <v>255038</v>
      </c>
      <c r="B374" s="13" t="s">
        <v>211</v>
      </c>
      <c r="C374" s="14" t="str">
        <f t="shared" si="10"/>
        <v>210</v>
      </c>
      <c r="D374" s="14" t="str">
        <f t="shared" si="11"/>
        <v>21011</v>
      </c>
      <c r="E374" s="14">
        <f>IF(ISNA(VLOOKUP(F374,'2021功能科目'!A:B,2,FALSE)),"",VLOOKUP(F374,'2021功能科目'!A:B,2,FALSE))</f>
        <v>2101102</v>
      </c>
      <c r="F374" s="13" t="s">
        <v>411</v>
      </c>
      <c r="G374" s="15">
        <v>2151199.99</v>
      </c>
      <c r="H374" s="15">
        <v>1787630.26</v>
      </c>
    </row>
    <row r="375" spans="1:8">
      <c r="A375" s="12">
        <v>255038</v>
      </c>
      <c r="B375" s="13" t="s">
        <v>211</v>
      </c>
      <c r="C375" s="14" t="str">
        <f t="shared" si="10"/>
        <v>221</v>
      </c>
      <c r="D375" s="14" t="str">
        <f t="shared" si="11"/>
        <v>22102</v>
      </c>
      <c r="E375" s="14">
        <f>IF(ISNA(VLOOKUP(F375,'2021功能科目'!A:B,2,FALSE)),"",VLOOKUP(F375,'2021功能科目'!A:B,2,FALSE))</f>
        <v>2210201</v>
      </c>
      <c r="F375" s="13" t="s">
        <v>413</v>
      </c>
      <c r="G375" s="15">
        <v>2033536</v>
      </c>
      <c r="H375" s="15">
        <v>1799160.24</v>
      </c>
    </row>
    <row r="376" spans="1:8">
      <c r="A376" s="12">
        <v>255038</v>
      </c>
      <c r="B376" s="13" t="s">
        <v>211</v>
      </c>
      <c r="C376" s="14" t="str">
        <f t="shared" si="10"/>
        <v>221</v>
      </c>
      <c r="D376" s="14" t="str">
        <f t="shared" si="11"/>
        <v>22102</v>
      </c>
      <c r="E376" s="14">
        <f>IF(ISNA(VLOOKUP(F376,'2021功能科目'!A:B,2,FALSE)),"",VLOOKUP(F376,'2021功能科目'!A:B,2,FALSE))</f>
        <v>2210202</v>
      </c>
      <c r="F376" s="13" t="s">
        <v>414</v>
      </c>
      <c r="G376" s="15">
        <v>87360</v>
      </c>
      <c r="H376" s="15">
        <v>89400</v>
      </c>
    </row>
    <row r="377" spans="1:8">
      <c r="A377" s="12">
        <v>255038</v>
      </c>
      <c r="B377" s="13" t="s">
        <v>211</v>
      </c>
      <c r="C377" s="14" t="str">
        <f t="shared" si="10"/>
        <v>221</v>
      </c>
      <c r="D377" s="14" t="str">
        <f t="shared" si="11"/>
        <v>22102</v>
      </c>
      <c r="E377" s="14">
        <f>IF(ISNA(VLOOKUP(F377,'2021功能科目'!A:B,2,FALSE)),"",VLOOKUP(F377,'2021功能科目'!A:B,2,FALSE))</f>
        <v>2210203</v>
      </c>
      <c r="F377" s="13" t="s">
        <v>415</v>
      </c>
      <c r="G377" s="15">
        <v>1426140</v>
      </c>
      <c r="H377" s="15">
        <v>1426140</v>
      </c>
    </row>
    <row r="378" spans="1:8">
      <c r="A378" s="12">
        <v>255039</v>
      </c>
      <c r="B378" s="13" t="s">
        <v>212</v>
      </c>
      <c r="C378" s="14" t="str">
        <f t="shared" si="10"/>
        <v>205</v>
      </c>
      <c r="D378" s="14" t="str">
        <f t="shared" si="11"/>
        <v>20502</v>
      </c>
      <c r="E378" s="14">
        <f>IF(ISNA(VLOOKUP(F378,'2021功能科目'!A:B,2,FALSE)),"",VLOOKUP(F378,'2021功能科目'!A:B,2,FALSE))</f>
        <v>2050202</v>
      </c>
      <c r="F378" s="13" t="s">
        <v>420</v>
      </c>
      <c r="G378" s="15">
        <v>16164752.35</v>
      </c>
      <c r="H378" s="15">
        <v>14712251.21</v>
      </c>
    </row>
    <row r="379" spans="1:8">
      <c r="A379" s="12">
        <v>255039</v>
      </c>
      <c r="B379" s="13" t="s">
        <v>212</v>
      </c>
      <c r="C379" s="14" t="str">
        <f t="shared" si="10"/>
        <v>205</v>
      </c>
      <c r="D379" s="14" t="str">
        <f t="shared" si="11"/>
        <v>20502</v>
      </c>
      <c r="E379" s="14">
        <f>IF(ISNA(VLOOKUP(F379,'2021功能科目'!A:B,2,FALSE)),"",VLOOKUP(F379,'2021功能科目'!A:B,2,FALSE))</f>
        <v>2050299</v>
      </c>
      <c r="F379" s="13" t="s">
        <v>404</v>
      </c>
      <c r="G379" s="15">
        <v>519423.17</v>
      </c>
      <c r="H379" s="15">
        <v>503300</v>
      </c>
    </row>
    <row r="380" spans="1:8">
      <c r="A380" s="12">
        <v>255039</v>
      </c>
      <c r="B380" s="13" t="s">
        <v>212</v>
      </c>
      <c r="C380" s="14" t="str">
        <f t="shared" si="10"/>
        <v>205</v>
      </c>
      <c r="D380" s="14" t="str">
        <f t="shared" si="11"/>
        <v>20508</v>
      </c>
      <c r="E380" s="14">
        <f>IF(ISNA(VLOOKUP(F380,'2021功能科目'!A:B,2,FALSE)),"",VLOOKUP(F380,'2021功能科目'!A:B,2,FALSE))</f>
        <v>2050803</v>
      </c>
      <c r="F380" s="13" t="s">
        <v>406</v>
      </c>
      <c r="G380" s="15">
        <v>0</v>
      </c>
      <c r="H380" s="15">
        <v>33320</v>
      </c>
    </row>
    <row r="381" spans="1:8">
      <c r="A381" s="12">
        <v>255039</v>
      </c>
      <c r="B381" s="13" t="s">
        <v>212</v>
      </c>
      <c r="C381" s="14" t="str">
        <f t="shared" si="10"/>
        <v>205</v>
      </c>
      <c r="D381" s="14" t="str">
        <f t="shared" si="11"/>
        <v>20509</v>
      </c>
      <c r="E381" s="14">
        <f>IF(ISNA(VLOOKUP(F381,'2021功能科目'!A:B,2,FALSE)),"",VLOOKUP(F381,'2021功能科目'!A:B,2,FALSE))</f>
        <v>2050903</v>
      </c>
      <c r="F381" s="13" t="s">
        <v>417</v>
      </c>
      <c r="G381" s="15">
        <v>190000</v>
      </c>
      <c r="H381" s="15">
        <v>190000</v>
      </c>
    </row>
    <row r="382" spans="1:8">
      <c r="A382" s="12">
        <v>255039</v>
      </c>
      <c r="B382" s="13" t="s">
        <v>212</v>
      </c>
      <c r="C382" s="14" t="str">
        <f t="shared" si="10"/>
        <v>205</v>
      </c>
      <c r="D382" s="14" t="str">
        <f t="shared" si="11"/>
        <v>20509</v>
      </c>
      <c r="E382" s="14">
        <f>IF(ISNA(VLOOKUP(F382,'2021功能科目'!A:B,2,FALSE)),"",VLOOKUP(F382,'2021功能科目'!A:B,2,FALSE))</f>
        <v>2050904</v>
      </c>
      <c r="F382" s="13" t="s">
        <v>407</v>
      </c>
      <c r="G382" s="15">
        <v>1406500</v>
      </c>
      <c r="H382" s="15">
        <v>1406500</v>
      </c>
    </row>
    <row r="383" spans="1:8">
      <c r="A383" s="12">
        <v>255039</v>
      </c>
      <c r="B383" s="13" t="s">
        <v>212</v>
      </c>
      <c r="C383" s="14" t="str">
        <f t="shared" si="10"/>
        <v>208</v>
      </c>
      <c r="D383" s="14" t="str">
        <f t="shared" si="11"/>
        <v>20805</v>
      </c>
      <c r="E383" s="14">
        <f>IF(ISNA(VLOOKUP(F383,'2021功能科目'!A:B,2,FALSE)),"",VLOOKUP(F383,'2021功能科目'!A:B,2,FALSE))</f>
        <v>2080502</v>
      </c>
      <c r="F383" s="13" t="s">
        <v>408</v>
      </c>
      <c r="G383" s="15">
        <v>629946</v>
      </c>
      <c r="H383" s="15">
        <v>645126</v>
      </c>
    </row>
    <row r="384" spans="1:8">
      <c r="A384" s="12">
        <v>255039</v>
      </c>
      <c r="B384" s="13" t="s">
        <v>212</v>
      </c>
      <c r="C384" s="14" t="str">
        <f t="shared" si="10"/>
        <v>208</v>
      </c>
      <c r="D384" s="14" t="str">
        <f t="shared" si="11"/>
        <v>20805</v>
      </c>
      <c r="E384" s="14">
        <f>IF(ISNA(VLOOKUP(F384,'2021功能科目'!A:B,2,FALSE)),"",VLOOKUP(F384,'2021功能科目'!A:B,2,FALSE))</f>
        <v>2080505</v>
      </c>
      <c r="F384" s="13" t="s">
        <v>409</v>
      </c>
      <c r="G384" s="15">
        <v>1278281.2</v>
      </c>
      <c r="H384" s="15">
        <v>1581255.04</v>
      </c>
    </row>
    <row r="385" spans="1:8">
      <c r="A385" s="12">
        <v>255039</v>
      </c>
      <c r="B385" s="13" t="s">
        <v>212</v>
      </c>
      <c r="C385" s="14" t="str">
        <f t="shared" si="10"/>
        <v>208</v>
      </c>
      <c r="D385" s="14" t="str">
        <f t="shared" si="11"/>
        <v>20805</v>
      </c>
      <c r="E385" s="14">
        <f>IF(ISNA(VLOOKUP(F385,'2021功能科目'!A:B,2,FALSE)),"",VLOOKUP(F385,'2021功能科目'!A:B,2,FALSE))</f>
        <v>2080506</v>
      </c>
      <c r="F385" s="13" t="s">
        <v>410</v>
      </c>
      <c r="G385" s="15">
        <v>639140.6</v>
      </c>
      <c r="H385" s="15">
        <v>790627.52</v>
      </c>
    </row>
    <row r="386" spans="1:8">
      <c r="A386" s="12">
        <v>255039</v>
      </c>
      <c r="B386" s="13" t="s">
        <v>212</v>
      </c>
      <c r="C386" s="14" t="str">
        <f t="shared" si="10"/>
        <v>210</v>
      </c>
      <c r="D386" s="14" t="str">
        <f t="shared" si="11"/>
        <v>21011</v>
      </c>
      <c r="E386" s="14">
        <f>IF(ISNA(VLOOKUP(F386,'2021功能科目'!A:B,2,FALSE)),"",VLOOKUP(F386,'2021功能科目'!A:B,2,FALSE))</f>
        <v>2101102</v>
      </c>
      <c r="F386" s="13" t="s">
        <v>411</v>
      </c>
      <c r="G386" s="15">
        <v>1299698.72</v>
      </c>
      <c r="H386" s="15">
        <v>1284769.72</v>
      </c>
    </row>
    <row r="387" spans="1:8">
      <c r="A387" s="12">
        <v>255039</v>
      </c>
      <c r="B387" s="13" t="s">
        <v>212</v>
      </c>
      <c r="C387" s="14" t="str">
        <f t="shared" ref="C387:C450" si="12">LEFT(D387,3)</f>
        <v>221</v>
      </c>
      <c r="D387" s="14" t="str">
        <f t="shared" ref="D387:D450" si="13">LEFT(E387,5)</f>
        <v>22102</v>
      </c>
      <c r="E387" s="14">
        <f>IF(ISNA(VLOOKUP(F387,'2021功能科目'!A:B,2,FALSE)),"",VLOOKUP(F387,'2021功能科目'!A:B,2,FALSE))</f>
        <v>2210201</v>
      </c>
      <c r="F387" s="13" t="s">
        <v>413</v>
      </c>
      <c r="G387" s="15">
        <v>1255460</v>
      </c>
      <c r="H387" s="15">
        <v>1291781.28</v>
      </c>
    </row>
    <row r="388" spans="1:8">
      <c r="A388" s="12">
        <v>255039</v>
      </c>
      <c r="B388" s="13" t="s">
        <v>212</v>
      </c>
      <c r="C388" s="14" t="str">
        <f t="shared" si="12"/>
        <v>221</v>
      </c>
      <c r="D388" s="14" t="str">
        <f t="shared" si="13"/>
        <v>22102</v>
      </c>
      <c r="E388" s="14">
        <f>IF(ISNA(VLOOKUP(F388,'2021功能科目'!A:B,2,FALSE)),"",VLOOKUP(F388,'2021功能科目'!A:B,2,FALSE))</f>
        <v>2210202</v>
      </c>
      <c r="F388" s="13" t="s">
        <v>414</v>
      </c>
      <c r="G388" s="15">
        <v>56680</v>
      </c>
      <c r="H388" s="15">
        <v>56760</v>
      </c>
    </row>
    <row r="389" spans="1:8">
      <c r="A389" s="12">
        <v>255039</v>
      </c>
      <c r="B389" s="13" t="s">
        <v>212</v>
      </c>
      <c r="C389" s="14" t="str">
        <f t="shared" si="12"/>
        <v>221</v>
      </c>
      <c r="D389" s="14" t="str">
        <f t="shared" si="13"/>
        <v>22102</v>
      </c>
      <c r="E389" s="14">
        <f>IF(ISNA(VLOOKUP(F389,'2021功能科目'!A:B,2,FALSE)),"",VLOOKUP(F389,'2021功能科目'!A:B,2,FALSE))</f>
        <v>2210203</v>
      </c>
      <c r="F389" s="13" t="s">
        <v>415</v>
      </c>
      <c r="G389" s="15">
        <v>1175782</v>
      </c>
      <c r="H389" s="15">
        <v>1229880</v>
      </c>
    </row>
    <row r="390" spans="1:8">
      <c r="A390" s="12">
        <v>255040</v>
      </c>
      <c r="B390" s="13" t="s">
        <v>213</v>
      </c>
      <c r="C390" s="14" t="str">
        <f t="shared" si="12"/>
        <v>205</v>
      </c>
      <c r="D390" s="14" t="str">
        <f t="shared" si="13"/>
        <v>20502</v>
      </c>
      <c r="E390" s="14">
        <f>IF(ISNA(VLOOKUP(F390,'2021功能科目'!A:B,2,FALSE)),"",VLOOKUP(F390,'2021功能科目'!A:B,2,FALSE))</f>
        <v>2050202</v>
      </c>
      <c r="F390" s="13" t="s">
        <v>420</v>
      </c>
      <c r="G390" s="15">
        <v>15172959.86</v>
      </c>
      <c r="H390" s="15">
        <v>14641191.26</v>
      </c>
    </row>
    <row r="391" spans="1:8">
      <c r="A391" s="12">
        <v>255040</v>
      </c>
      <c r="B391" s="13" t="s">
        <v>213</v>
      </c>
      <c r="C391" s="14" t="str">
        <f t="shared" si="12"/>
        <v>205</v>
      </c>
      <c r="D391" s="14" t="str">
        <f t="shared" si="13"/>
        <v>20502</v>
      </c>
      <c r="E391" s="14">
        <f>IF(ISNA(VLOOKUP(F391,'2021功能科目'!A:B,2,FALSE)),"",VLOOKUP(F391,'2021功能科目'!A:B,2,FALSE))</f>
        <v>2050299</v>
      </c>
      <c r="F391" s="13" t="s">
        <v>404</v>
      </c>
      <c r="G391" s="15">
        <v>489588</v>
      </c>
      <c r="H391" s="15">
        <v>448200</v>
      </c>
    </row>
    <row r="392" spans="1:8">
      <c r="A392" s="12">
        <v>255040</v>
      </c>
      <c r="B392" s="13" t="s">
        <v>213</v>
      </c>
      <c r="C392" s="14" t="str">
        <f t="shared" si="12"/>
        <v>205</v>
      </c>
      <c r="D392" s="14" t="str">
        <f t="shared" si="13"/>
        <v>20508</v>
      </c>
      <c r="E392" s="14">
        <f>IF(ISNA(VLOOKUP(F392,'2021功能科目'!A:B,2,FALSE)),"",VLOOKUP(F392,'2021功能科目'!A:B,2,FALSE))</f>
        <v>2050803</v>
      </c>
      <c r="F392" s="13" t="s">
        <v>406</v>
      </c>
      <c r="G392" s="15">
        <v>0</v>
      </c>
      <c r="H392" s="15">
        <v>36720</v>
      </c>
    </row>
    <row r="393" spans="1:8">
      <c r="A393" s="12">
        <v>255040</v>
      </c>
      <c r="B393" s="13" t="s">
        <v>213</v>
      </c>
      <c r="C393" s="14" t="str">
        <f t="shared" si="12"/>
        <v>205</v>
      </c>
      <c r="D393" s="14" t="str">
        <f t="shared" si="13"/>
        <v>20509</v>
      </c>
      <c r="E393" s="14">
        <f>IF(ISNA(VLOOKUP(F393,'2021功能科目'!A:B,2,FALSE)),"",VLOOKUP(F393,'2021功能科目'!A:B,2,FALSE))</f>
        <v>2050903</v>
      </c>
      <c r="F393" s="13" t="s">
        <v>417</v>
      </c>
      <c r="G393" s="15">
        <v>49938</v>
      </c>
      <c r="H393" s="15">
        <v>50000</v>
      </c>
    </row>
    <row r="394" spans="1:8">
      <c r="A394" s="12">
        <v>255040</v>
      </c>
      <c r="B394" s="13" t="s">
        <v>213</v>
      </c>
      <c r="C394" s="14" t="str">
        <f t="shared" si="12"/>
        <v>208</v>
      </c>
      <c r="D394" s="14" t="str">
        <f t="shared" si="13"/>
        <v>20805</v>
      </c>
      <c r="E394" s="14">
        <f>IF(ISNA(VLOOKUP(F394,'2021功能科目'!A:B,2,FALSE)),"",VLOOKUP(F394,'2021功能科目'!A:B,2,FALSE))</f>
        <v>2080502</v>
      </c>
      <c r="F394" s="13" t="s">
        <v>408</v>
      </c>
      <c r="G394" s="15">
        <v>635455.3</v>
      </c>
      <c r="H394" s="15">
        <v>634648</v>
      </c>
    </row>
    <row r="395" spans="1:8">
      <c r="A395" s="12">
        <v>255040</v>
      </c>
      <c r="B395" s="13" t="s">
        <v>213</v>
      </c>
      <c r="C395" s="14" t="str">
        <f t="shared" si="12"/>
        <v>208</v>
      </c>
      <c r="D395" s="14" t="str">
        <f t="shared" si="13"/>
        <v>20805</v>
      </c>
      <c r="E395" s="14">
        <f>IF(ISNA(VLOOKUP(F395,'2021功能科目'!A:B,2,FALSE)),"",VLOOKUP(F395,'2021功能科目'!A:B,2,FALSE))</f>
        <v>2080505</v>
      </c>
      <c r="F395" s="13" t="s">
        <v>409</v>
      </c>
      <c r="G395" s="15">
        <v>1466466.08</v>
      </c>
      <c r="H395" s="15">
        <v>1723697.6</v>
      </c>
    </row>
    <row r="396" spans="1:8">
      <c r="A396" s="12">
        <v>255040</v>
      </c>
      <c r="B396" s="13" t="s">
        <v>213</v>
      </c>
      <c r="C396" s="14" t="str">
        <f t="shared" si="12"/>
        <v>208</v>
      </c>
      <c r="D396" s="14" t="str">
        <f t="shared" si="13"/>
        <v>20805</v>
      </c>
      <c r="E396" s="14">
        <f>IF(ISNA(VLOOKUP(F396,'2021功能科目'!A:B,2,FALSE)),"",VLOOKUP(F396,'2021功能科目'!A:B,2,FALSE))</f>
        <v>2080506</v>
      </c>
      <c r="F396" s="13" t="s">
        <v>410</v>
      </c>
      <c r="G396" s="15">
        <v>733233.04</v>
      </c>
      <c r="H396" s="15">
        <v>861848.8</v>
      </c>
    </row>
    <row r="397" spans="1:8">
      <c r="A397" s="12">
        <v>255040</v>
      </c>
      <c r="B397" s="13" t="s">
        <v>213</v>
      </c>
      <c r="C397" s="14" t="str">
        <f t="shared" si="12"/>
        <v>210</v>
      </c>
      <c r="D397" s="14" t="str">
        <f t="shared" si="13"/>
        <v>21011</v>
      </c>
      <c r="E397" s="14">
        <f>IF(ISNA(VLOOKUP(F397,'2021功能科目'!A:B,2,FALSE)),"",VLOOKUP(F397,'2021功能科目'!A:B,2,FALSE))</f>
        <v>2101102</v>
      </c>
      <c r="F397" s="13" t="s">
        <v>411</v>
      </c>
      <c r="G397" s="15">
        <v>1479356.61</v>
      </c>
      <c r="H397" s="15">
        <v>1400504.3</v>
      </c>
    </row>
    <row r="398" spans="1:8">
      <c r="A398" s="12">
        <v>255040</v>
      </c>
      <c r="B398" s="13" t="s">
        <v>213</v>
      </c>
      <c r="C398" s="14" t="str">
        <f t="shared" si="12"/>
        <v>221</v>
      </c>
      <c r="D398" s="14" t="str">
        <f t="shared" si="13"/>
        <v>22102</v>
      </c>
      <c r="E398" s="14">
        <f>IF(ISNA(VLOOKUP(F398,'2021功能科目'!A:B,2,FALSE)),"",VLOOKUP(F398,'2021功能科目'!A:B,2,FALSE))</f>
        <v>2210201</v>
      </c>
      <c r="F398" s="13" t="s">
        <v>413</v>
      </c>
      <c r="G398" s="15">
        <v>1427765</v>
      </c>
      <c r="H398" s="15">
        <v>1409413.2</v>
      </c>
    </row>
    <row r="399" spans="1:8">
      <c r="A399" s="12">
        <v>255040</v>
      </c>
      <c r="B399" s="13" t="s">
        <v>213</v>
      </c>
      <c r="C399" s="14" t="str">
        <f t="shared" si="12"/>
        <v>221</v>
      </c>
      <c r="D399" s="14" t="str">
        <f t="shared" si="13"/>
        <v>22102</v>
      </c>
      <c r="E399" s="14">
        <f>IF(ISNA(VLOOKUP(F399,'2021功能科目'!A:B,2,FALSE)),"",VLOOKUP(F399,'2021功能科目'!A:B,2,FALSE))</f>
        <v>2210202</v>
      </c>
      <c r="F399" s="13" t="s">
        <v>414</v>
      </c>
      <c r="G399" s="15">
        <v>56920</v>
      </c>
      <c r="H399" s="15">
        <v>55920</v>
      </c>
    </row>
    <row r="400" spans="1:8">
      <c r="A400" s="12">
        <v>255040</v>
      </c>
      <c r="B400" s="13" t="s">
        <v>213</v>
      </c>
      <c r="C400" s="14" t="str">
        <f t="shared" si="12"/>
        <v>221</v>
      </c>
      <c r="D400" s="14" t="str">
        <f t="shared" si="13"/>
        <v>22102</v>
      </c>
      <c r="E400" s="14">
        <f>IF(ISNA(VLOOKUP(F400,'2021功能科目'!A:B,2,FALSE)),"",VLOOKUP(F400,'2021功能科目'!A:B,2,FALSE))</f>
        <v>2210203</v>
      </c>
      <c r="F400" s="13" t="s">
        <v>415</v>
      </c>
      <c r="G400" s="15">
        <v>1249169</v>
      </c>
      <c r="H400" s="15">
        <v>1233204</v>
      </c>
    </row>
    <row r="401" spans="1:8">
      <c r="A401" s="12">
        <v>255042</v>
      </c>
      <c r="B401" s="13" t="s">
        <v>214</v>
      </c>
      <c r="C401" s="14" t="str">
        <f t="shared" si="12"/>
        <v>205</v>
      </c>
      <c r="D401" s="14" t="str">
        <f t="shared" si="13"/>
        <v>20502</v>
      </c>
      <c r="E401" s="14">
        <f>IF(ISNA(VLOOKUP(F401,'2021功能科目'!A:B,2,FALSE)),"",VLOOKUP(F401,'2021功能科目'!A:B,2,FALSE))</f>
        <v>2050202</v>
      </c>
      <c r="F401" s="13" t="s">
        <v>420</v>
      </c>
      <c r="G401" s="15">
        <v>100788500.77</v>
      </c>
      <c r="H401" s="15">
        <v>89367745.29</v>
      </c>
    </row>
    <row r="402" spans="1:8">
      <c r="A402" s="12">
        <v>255042</v>
      </c>
      <c r="B402" s="13" t="s">
        <v>214</v>
      </c>
      <c r="C402" s="14" t="str">
        <f t="shared" si="12"/>
        <v>205</v>
      </c>
      <c r="D402" s="14" t="str">
        <f t="shared" si="13"/>
        <v>20502</v>
      </c>
      <c r="E402" s="14">
        <f>IF(ISNA(VLOOKUP(F402,'2021功能科目'!A:B,2,FALSE)),"",VLOOKUP(F402,'2021功能科目'!A:B,2,FALSE))</f>
        <v>2050299</v>
      </c>
      <c r="F402" s="13" t="s">
        <v>404</v>
      </c>
      <c r="G402" s="15">
        <v>5606580</v>
      </c>
      <c r="H402" s="15">
        <v>3818200</v>
      </c>
    </row>
    <row r="403" spans="1:8">
      <c r="A403" s="12">
        <v>255042</v>
      </c>
      <c r="B403" s="13" t="s">
        <v>214</v>
      </c>
      <c r="C403" s="14" t="str">
        <f t="shared" si="12"/>
        <v>205</v>
      </c>
      <c r="D403" s="14" t="str">
        <f t="shared" si="13"/>
        <v>20508</v>
      </c>
      <c r="E403" s="14">
        <f>IF(ISNA(VLOOKUP(F403,'2021功能科目'!A:B,2,FALSE)),"",VLOOKUP(F403,'2021功能科目'!A:B,2,FALSE))</f>
        <v>2050803</v>
      </c>
      <c r="F403" s="13" t="s">
        <v>406</v>
      </c>
      <c r="G403" s="15">
        <v>109497.8</v>
      </c>
      <c r="H403" s="15">
        <v>215560</v>
      </c>
    </row>
    <row r="404" spans="1:8">
      <c r="A404" s="12">
        <v>255042</v>
      </c>
      <c r="B404" s="13" t="s">
        <v>214</v>
      </c>
      <c r="C404" s="14" t="str">
        <f t="shared" si="12"/>
        <v>205</v>
      </c>
      <c r="D404" s="14" t="str">
        <f t="shared" si="13"/>
        <v>20509</v>
      </c>
      <c r="E404" s="14">
        <f>IF(ISNA(VLOOKUP(F404,'2021功能科目'!A:B,2,FALSE)),"",VLOOKUP(F404,'2021功能科目'!A:B,2,FALSE))</f>
        <v>2050904</v>
      </c>
      <c r="F404" s="13" t="s">
        <v>407</v>
      </c>
      <c r="G404" s="15">
        <v>112900</v>
      </c>
      <c r="H404" s="15">
        <v>112900</v>
      </c>
    </row>
    <row r="405" spans="1:8">
      <c r="A405" s="12">
        <v>255042</v>
      </c>
      <c r="B405" s="13" t="s">
        <v>214</v>
      </c>
      <c r="C405" s="14" t="str">
        <f t="shared" si="12"/>
        <v>208</v>
      </c>
      <c r="D405" s="14" t="str">
        <f t="shared" si="13"/>
        <v>20805</v>
      </c>
      <c r="E405" s="14">
        <f>IF(ISNA(VLOOKUP(F405,'2021功能科目'!A:B,2,FALSE)),"",VLOOKUP(F405,'2021功能科目'!A:B,2,FALSE))</f>
        <v>2080502</v>
      </c>
      <c r="F405" s="13" t="s">
        <v>408</v>
      </c>
      <c r="G405" s="15">
        <v>3812462.2</v>
      </c>
      <c r="H405" s="15">
        <v>2939450</v>
      </c>
    </row>
    <row r="406" spans="1:8">
      <c r="A406" s="12">
        <v>255042</v>
      </c>
      <c r="B406" s="13" t="s">
        <v>214</v>
      </c>
      <c r="C406" s="14" t="str">
        <f t="shared" si="12"/>
        <v>208</v>
      </c>
      <c r="D406" s="14" t="str">
        <f t="shared" si="13"/>
        <v>20805</v>
      </c>
      <c r="E406" s="14">
        <f>IF(ISNA(VLOOKUP(F406,'2021功能科目'!A:B,2,FALSE)),"",VLOOKUP(F406,'2021功能科目'!A:B,2,FALSE))</f>
        <v>2080505</v>
      </c>
      <c r="F406" s="13" t="s">
        <v>409</v>
      </c>
      <c r="G406" s="15">
        <v>8214572.32</v>
      </c>
      <c r="H406" s="15">
        <v>10439242.24</v>
      </c>
    </row>
    <row r="407" spans="1:8">
      <c r="A407" s="12">
        <v>255042</v>
      </c>
      <c r="B407" s="13" t="s">
        <v>214</v>
      </c>
      <c r="C407" s="14" t="str">
        <f t="shared" si="12"/>
        <v>208</v>
      </c>
      <c r="D407" s="14" t="str">
        <f t="shared" si="13"/>
        <v>20805</v>
      </c>
      <c r="E407" s="14">
        <f>IF(ISNA(VLOOKUP(F407,'2021功能科目'!A:B,2,FALSE)),"",VLOOKUP(F407,'2021功能科目'!A:B,2,FALSE))</f>
        <v>2080506</v>
      </c>
      <c r="F407" s="13" t="s">
        <v>410</v>
      </c>
      <c r="G407" s="15">
        <v>4104074.16</v>
      </c>
      <c r="H407" s="15">
        <v>5219621.12</v>
      </c>
    </row>
    <row r="408" spans="1:8">
      <c r="A408" s="12">
        <v>255042</v>
      </c>
      <c r="B408" s="13" t="s">
        <v>214</v>
      </c>
      <c r="C408" s="14" t="str">
        <f t="shared" si="12"/>
        <v>210</v>
      </c>
      <c r="D408" s="14" t="str">
        <f t="shared" si="13"/>
        <v>21011</v>
      </c>
      <c r="E408" s="14">
        <f>IF(ISNA(VLOOKUP(F408,'2021功能科目'!A:B,2,FALSE)),"",VLOOKUP(F408,'2021功能科目'!A:B,2,FALSE))</f>
        <v>2101102</v>
      </c>
      <c r="F408" s="13" t="s">
        <v>411</v>
      </c>
      <c r="G408" s="15">
        <v>9348466.52</v>
      </c>
      <c r="H408" s="15">
        <v>8481884.32</v>
      </c>
    </row>
    <row r="409" spans="1:8">
      <c r="A409" s="12">
        <v>255042</v>
      </c>
      <c r="B409" s="13" t="s">
        <v>214</v>
      </c>
      <c r="C409" s="14" t="str">
        <f t="shared" si="12"/>
        <v>221</v>
      </c>
      <c r="D409" s="14" t="str">
        <f t="shared" si="13"/>
        <v>22102</v>
      </c>
      <c r="E409" s="14">
        <f>IF(ISNA(VLOOKUP(F409,'2021功能科目'!A:B,2,FALSE)),"",VLOOKUP(F409,'2021功能科目'!A:B,2,FALSE))</f>
        <v>2210201</v>
      </c>
      <c r="F409" s="13" t="s">
        <v>413</v>
      </c>
      <c r="G409" s="15">
        <v>8981639</v>
      </c>
      <c r="H409" s="15">
        <v>8514151.68</v>
      </c>
    </row>
    <row r="410" spans="1:8">
      <c r="A410" s="12">
        <v>255042</v>
      </c>
      <c r="B410" s="13" t="s">
        <v>214</v>
      </c>
      <c r="C410" s="14" t="str">
        <f t="shared" si="12"/>
        <v>221</v>
      </c>
      <c r="D410" s="14" t="str">
        <f t="shared" si="13"/>
        <v>22102</v>
      </c>
      <c r="E410" s="14">
        <f>IF(ISNA(VLOOKUP(F410,'2021功能科目'!A:B,2,FALSE)),"",VLOOKUP(F410,'2021功能科目'!A:B,2,FALSE))</f>
        <v>2210202</v>
      </c>
      <c r="F410" s="13" t="s">
        <v>414</v>
      </c>
      <c r="G410" s="15">
        <v>259760</v>
      </c>
      <c r="H410" s="15">
        <v>262800</v>
      </c>
    </row>
    <row r="411" spans="1:8">
      <c r="A411" s="12">
        <v>255042</v>
      </c>
      <c r="B411" s="13" t="s">
        <v>214</v>
      </c>
      <c r="C411" s="14" t="str">
        <f t="shared" si="12"/>
        <v>221</v>
      </c>
      <c r="D411" s="14" t="str">
        <f t="shared" si="13"/>
        <v>22102</v>
      </c>
      <c r="E411" s="14">
        <f>IF(ISNA(VLOOKUP(F411,'2021功能科目'!A:B,2,FALSE)),"",VLOOKUP(F411,'2021功能科目'!A:B,2,FALSE))</f>
        <v>2210203</v>
      </c>
      <c r="F411" s="13" t="s">
        <v>415</v>
      </c>
      <c r="G411" s="15">
        <v>6665783</v>
      </c>
      <c r="H411" s="15">
        <v>6718548</v>
      </c>
    </row>
    <row r="412" spans="1:8">
      <c r="A412" s="12">
        <v>255043</v>
      </c>
      <c r="B412" s="13" t="s">
        <v>215</v>
      </c>
      <c r="C412" s="14" t="str">
        <f t="shared" si="12"/>
        <v>205</v>
      </c>
      <c r="D412" s="14" t="str">
        <f t="shared" si="13"/>
        <v>20502</v>
      </c>
      <c r="E412" s="14">
        <f>IF(ISNA(VLOOKUP(F412,'2021功能科目'!A:B,2,FALSE)),"",VLOOKUP(F412,'2021功能科目'!A:B,2,FALSE))</f>
        <v>2050202</v>
      </c>
      <c r="F412" s="13" t="s">
        <v>420</v>
      </c>
      <c r="G412" s="15">
        <v>13882031.94</v>
      </c>
      <c r="H412" s="15">
        <v>11520222.36</v>
      </c>
    </row>
    <row r="413" spans="1:8">
      <c r="A413" s="12">
        <v>255043</v>
      </c>
      <c r="B413" s="13" t="s">
        <v>215</v>
      </c>
      <c r="C413" s="14" t="str">
        <f t="shared" si="12"/>
        <v>205</v>
      </c>
      <c r="D413" s="14" t="str">
        <f t="shared" si="13"/>
        <v>20502</v>
      </c>
      <c r="E413" s="14">
        <f>IF(ISNA(VLOOKUP(F413,'2021功能科目'!A:B,2,FALSE)),"",VLOOKUP(F413,'2021功能科目'!A:B,2,FALSE))</f>
        <v>2050299</v>
      </c>
      <c r="F413" s="13" t="s">
        <v>404</v>
      </c>
      <c r="G413" s="15">
        <v>385828.24</v>
      </c>
      <c r="H413" s="15">
        <v>349500</v>
      </c>
    </row>
    <row r="414" spans="1:8">
      <c r="A414" s="12">
        <v>255043</v>
      </c>
      <c r="B414" s="13" t="s">
        <v>215</v>
      </c>
      <c r="C414" s="14" t="str">
        <f t="shared" si="12"/>
        <v>205</v>
      </c>
      <c r="D414" s="14" t="str">
        <f t="shared" si="13"/>
        <v>20508</v>
      </c>
      <c r="E414" s="14">
        <f>IF(ISNA(VLOOKUP(F414,'2021功能科目'!A:B,2,FALSE)),"",VLOOKUP(F414,'2021功能科目'!A:B,2,FALSE))</f>
        <v>2050803</v>
      </c>
      <c r="F414" s="13" t="s">
        <v>406</v>
      </c>
      <c r="G414" s="15">
        <v>27200</v>
      </c>
      <c r="H414" s="15">
        <v>27200</v>
      </c>
    </row>
    <row r="415" spans="1:8">
      <c r="A415" s="12">
        <v>255043</v>
      </c>
      <c r="B415" s="13" t="s">
        <v>215</v>
      </c>
      <c r="C415" s="14" t="str">
        <f t="shared" si="12"/>
        <v>205</v>
      </c>
      <c r="D415" s="14" t="str">
        <f t="shared" si="13"/>
        <v>20509</v>
      </c>
      <c r="E415" s="14">
        <f>IF(ISNA(VLOOKUP(F415,'2021功能科目'!A:B,2,FALSE)),"",VLOOKUP(F415,'2021功能科目'!A:B,2,FALSE))</f>
        <v>2050903</v>
      </c>
      <c r="F415" s="13" t="s">
        <v>417</v>
      </c>
      <c r="G415" s="15">
        <v>332470</v>
      </c>
      <c r="H415" s="15">
        <v>332470</v>
      </c>
    </row>
    <row r="416" spans="1:8">
      <c r="A416" s="12">
        <v>255043</v>
      </c>
      <c r="B416" s="13" t="s">
        <v>215</v>
      </c>
      <c r="C416" s="14" t="str">
        <f t="shared" si="12"/>
        <v>205</v>
      </c>
      <c r="D416" s="14" t="str">
        <f t="shared" si="13"/>
        <v>20509</v>
      </c>
      <c r="E416" s="14">
        <f>IF(ISNA(VLOOKUP(F416,'2021功能科目'!A:B,2,FALSE)),"",VLOOKUP(F416,'2021功能科目'!A:B,2,FALSE))</f>
        <v>2050904</v>
      </c>
      <c r="F416" s="13" t="s">
        <v>407</v>
      </c>
      <c r="G416" s="15">
        <v>216876</v>
      </c>
      <c r="H416" s="15">
        <v>216876</v>
      </c>
    </row>
    <row r="417" spans="1:8">
      <c r="A417" s="12">
        <v>255043</v>
      </c>
      <c r="B417" s="13" t="s">
        <v>215</v>
      </c>
      <c r="C417" s="14" t="str">
        <f t="shared" si="12"/>
        <v>208</v>
      </c>
      <c r="D417" s="14" t="str">
        <f t="shared" si="13"/>
        <v>20805</v>
      </c>
      <c r="E417" s="14">
        <f>IF(ISNA(VLOOKUP(F417,'2021功能科目'!A:B,2,FALSE)),"",VLOOKUP(F417,'2021功能科目'!A:B,2,FALSE))</f>
        <v>2080502</v>
      </c>
      <c r="F417" s="13" t="s">
        <v>408</v>
      </c>
      <c r="G417" s="15">
        <v>579433.4</v>
      </c>
      <c r="H417" s="15">
        <v>430162</v>
      </c>
    </row>
    <row r="418" spans="1:8">
      <c r="A418" s="12">
        <v>255043</v>
      </c>
      <c r="B418" s="13" t="s">
        <v>215</v>
      </c>
      <c r="C418" s="14" t="str">
        <f t="shared" si="12"/>
        <v>208</v>
      </c>
      <c r="D418" s="14" t="str">
        <f t="shared" si="13"/>
        <v>20805</v>
      </c>
      <c r="E418" s="14">
        <f>IF(ISNA(VLOOKUP(F418,'2021功能科目'!A:B,2,FALSE)),"",VLOOKUP(F418,'2021功能科目'!A:B,2,FALSE))</f>
        <v>2080505</v>
      </c>
      <c r="F418" s="13" t="s">
        <v>409</v>
      </c>
      <c r="G418" s="15">
        <v>1218950.4</v>
      </c>
      <c r="H418" s="15">
        <v>1273484.48</v>
      </c>
    </row>
    <row r="419" spans="1:8">
      <c r="A419" s="12">
        <v>255043</v>
      </c>
      <c r="B419" s="13" t="s">
        <v>215</v>
      </c>
      <c r="C419" s="14" t="str">
        <f t="shared" si="12"/>
        <v>208</v>
      </c>
      <c r="D419" s="14" t="str">
        <f t="shared" si="13"/>
        <v>20805</v>
      </c>
      <c r="E419" s="14">
        <f>IF(ISNA(VLOOKUP(F419,'2021功能科目'!A:B,2,FALSE)),"",VLOOKUP(F419,'2021功能科目'!A:B,2,FALSE))</f>
        <v>2080506</v>
      </c>
      <c r="F419" s="13" t="s">
        <v>410</v>
      </c>
      <c r="G419" s="15">
        <v>609475.2</v>
      </c>
      <c r="H419" s="15">
        <v>636742.24</v>
      </c>
    </row>
    <row r="420" spans="1:8">
      <c r="A420" s="12">
        <v>255043</v>
      </c>
      <c r="B420" s="13" t="s">
        <v>215</v>
      </c>
      <c r="C420" s="14" t="str">
        <f t="shared" si="12"/>
        <v>210</v>
      </c>
      <c r="D420" s="14" t="str">
        <f t="shared" si="13"/>
        <v>21011</v>
      </c>
      <c r="E420" s="14">
        <f>IF(ISNA(VLOOKUP(F420,'2021功能科目'!A:B,2,FALSE)),"",VLOOKUP(F420,'2021功能科目'!A:B,2,FALSE))</f>
        <v>2101102</v>
      </c>
      <c r="F420" s="13" t="s">
        <v>411</v>
      </c>
      <c r="G420" s="15">
        <v>1077706.14</v>
      </c>
      <c r="H420" s="15">
        <v>1034706.14</v>
      </c>
    </row>
    <row r="421" spans="1:8">
      <c r="A421" s="12">
        <v>255043</v>
      </c>
      <c r="B421" s="13" t="s">
        <v>215</v>
      </c>
      <c r="C421" s="14" t="str">
        <f t="shared" si="12"/>
        <v>221</v>
      </c>
      <c r="D421" s="14" t="str">
        <f t="shared" si="13"/>
        <v>22102</v>
      </c>
      <c r="E421" s="14">
        <f>IF(ISNA(VLOOKUP(F421,'2021功能科目'!A:B,2,FALSE)),"",VLOOKUP(F421,'2021功能科目'!A:B,2,FALSE))</f>
        <v>2210201</v>
      </c>
      <c r="F421" s="13" t="s">
        <v>413</v>
      </c>
      <c r="G421" s="15">
        <v>1111056</v>
      </c>
      <c r="H421" s="15">
        <v>1041513.36</v>
      </c>
    </row>
    <row r="422" spans="1:8">
      <c r="A422" s="12">
        <v>255043</v>
      </c>
      <c r="B422" s="13" t="s">
        <v>215</v>
      </c>
      <c r="C422" s="14" t="str">
        <f t="shared" si="12"/>
        <v>221</v>
      </c>
      <c r="D422" s="14" t="str">
        <f t="shared" si="13"/>
        <v>22102</v>
      </c>
      <c r="E422" s="14">
        <f>IF(ISNA(VLOOKUP(F422,'2021功能科目'!A:B,2,FALSE)),"",VLOOKUP(F422,'2021功能科目'!A:B,2,FALSE))</f>
        <v>2210202</v>
      </c>
      <c r="F422" s="13" t="s">
        <v>414</v>
      </c>
      <c r="G422" s="15">
        <v>37160</v>
      </c>
      <c r="H422" s="15">
        <v>37800</v>
      </c>
    </row>
    <row r="423" spans="1:8">
      <c r="A423" s="12">
        <v>255043</v>
      </c>
      <c r="B423" s="13" t="s">
        <v>215</v>
      </c>
      <c r="C423" s="14" t="str">
        <f t="shared" si="12"/>
        <v>221</v>
      </c>
      <c r="D423" s="14" t="str">
        <f t="shared" si="13"/>
        <v>22102</v>
      </c>
      <c r="E423" s="14">
        <f>IF(ISNA(VLOOKUP(F423,'2021功能科目'!A:B,2,FALSE)),"",VLOOKUP(F423,'2021功能科目'!A:B,2,FALSE))</f>
        <v>2210203</v>
      </c>
      <c r="F423" s="13" t="s">
        <v>415</v>
      </c>
      <c r="G423" s="15">
        <v>883830</v>
      </c>
      <c r="H423" s="15">
        <v>855300</v>
      </c>
    </row>
    <row r="424" spans="1:8">
      <c r="A424" s="12">
        <v>255044</v>
      </c>
      <c r="B424" s="13" t="s">
        <v>216</v>
      </c>
      <c r="C424" s="14" t="str">
        <f t="shared" si="12"/>
        <v>205</v>
      </c>
      <c r="D424" s="14" t="str">
        <f t="shared" si="13"/>
        <v>20502</v>
      </c>
      <c r="E424" s="14">
        <f>IF(ISNA(VLOOKUP(F424,'2021功能科目'!A:B,2,FALSE)),"",VLOOKUP(F424,'2021功能科目'!A:B,2,FALSE))</f>
        <v>2050202</v>
      </c>
      <c r="F424" s="13" t="s">
        <v>420</v>
      </c>
      <c r="G424" s="15">
        <v>29765714.86</v>
      </c>
      <c r="H424" s="15">
        <v>28219090.64</v>
      </c>
    </row>
    <row r="425" spans="1:8">
      <c r="A425" s="12">
        <v>255044</v>
      </c>
      <c r="B425" s="13" t="s">
        <v>216</v>
      </c>
      <c r="C425" s="14" t="str">
        <f t="shared" si="12"/>
        <v>205</v>
      </c>
      <c r="D425" s="14" t="str">
        <f t="shared" si="13"/>
        <v>20502</v>
      </c>
      <c r="E425" s="14">
        <f>IF(ISNA(VLOOKUP(F425,'2021功能科目'!A:B,2,FALSE)),"",VLOOKUP(F425,'2021功能科目'!A:B,2,FALSE))</f>
        <v>2050299</v>
      </c>
      <c r="F425" s="13" t="s">
        <v>404</v>
      </c>
      <c r="G425" s="15">
        <v>762109.42</v>
      </c>
      <c r="H425" s="15">
        <v>938350</v>
      </c>
    </row>
    <row r="426" spans="1:8">
      <c r="A426" s="12">
        <v>255044</v>
      </c>
      <c r="B426" s="13" t="s">
        <v>216</v>
      </c>
      <c r="C426" s="14" t="str">
        <f t="shared" si="12"/>
        <v>205</v>
      </c>
      <c r="D426" s="14" t="str">
        <f t="shared" si="13"/>
        <v>20508</v>
      </c>
      <c r="E426" s="14">
        <f>IF(ISNA(VLOOKUP(F426,'2021功能科目'!A:B,2,FALSE)),"",VLOOKUP(F426,'2021功能科目'!A:B,2,FALSE))</f>
        <v>2050803</v>
      </c>
      <c r="F426" s="13" t="s">
        <v>406</v>
      </c>
      <c r="G426" s="15">
        <v>0</v>
      </c>
      <c r="H426" s="15">
        <v>68000</v>
      </c>
    </row>
    <row r="427" spans="1:8">
      <c r="A427" s="12">
        <v>255044</v>
      </c>
      <c r="B427" s="13" t="s">
        <v>216</v>
      </c>
      <c r="C427" s="14" t="str">
        <f t="shared" si="12"/>
        <v>205</v>
      </c>
      <c r="D427" s="14" t="str">
        <f t="shared" si="13"/>
        <v>20509</v>
      </c>
      <c r="E427" s="14">
        <f>IF(ISNA(VLOOKUP(F427,'2021功能科目'!A:B,2,FALSE)),"",VLOOKUP(F427,'2021功能科目'!A:B,2,FALSE))</f>
        <v>2050903</v>
      </c>
      <c r="F427" s="13" t="s">
        <v>417</v>
      </c>
      <c r="G427" s="15">
        <v>225000</v>
      </c>
      <c r="H427" s="15">
        <v>225000</v>
      </c>
    </row>
    <row r="428" spans="1:8">
      <c r="A428" s="12">
        <v>255044</v>
      </c>
      <c r="B428" s="13" t="s">
        <v>216</v>
      </c>
      <c r="C428" s="14" t="str">
        <f t="shared" si="12"/>
        <v>205</v>
      </c>
      <c r="D428" s="14" t="str">
        <f t="shared" si="13"/>
        <v>20509</v>
      </c>
      <c r="E428" s="14">
        <f>IF(ISNA(VLOOKUP(F428,'2021功能科目'!A:B,2,FALSE)),"",VLOOKUP(F428,'2021功能科目'!A:B,2,FALSE))</f>
        <v>2050904</v>
      </c>
      <c r="F428" s="13" t="s">
        <v>407</v>
      </c>
      <c r="G428" s="15">
        <v>1161400</v>
      </c>
      <c r="H428" s="15">
        <v>1164200</v>
      </c>
    </row>
    <row r="429" spans="1:8">
      <c r="A429" s="12">
        <v>255044</v>
      </c>
      <c r="B429" s="13" t="s">
        <v>216</v>
      </c>
      <c r="C429" s="14" t="str">
        <f t="shared" si="12"/>
        <v>208</v>
      </c>
      <c r="D429" s="14" t="str">
        <f t="shared" si="13"/>
        <v>20805</v>
      </c>
      <c r="E429" s="14">
        <f>IF(ISNA(VLOOKUP(F429,'2021功能科目'!A:B,2,FALSE)),"",VLOOKUP(F429,'2021功能科目'!A:B,2,FALSE))</f>
        <v>2080502</v>
      </c>
      <c r="F429" s="13" t="s">
        <v>408</v>
      </c>
      <c r="G429" s="15">
        <v>2885134.93</v>
      </c>
      <c r="H429" s="15">
        <v>2462722.7</v>
      </c>
    </row>
    <row r="430" spans="1:8">
      <c r="A430" s="12">
        <v>255044</v>
      </c>
      <c r="B430" s="13" t="s">
        <v>216</v>
      </c>
      <c r="C430" s="14" t="str">
        <f t="shared" si="12"/>
        <v>208</v>
      </c>
      <c r="D430" s="14" t="str">
        <f t="shared" si="13"/>
        <v>20805</v>
      </c>
      <c r="E430" s="14">
        <f>IF(ISNA(VLOOKUP(F430,'2021功能科目'!A:B,2,FALSE)),"",VLOOKUP(F430,'2021功能科目'!A:B,2,FALSE))</f>
        <v>2080505</v>
      </c>
      <c r="F430" s="13" t="s">
        <v>409</v>
      </c>
      <c r="G430" s="15">
        <v>2981169.6</v>
      </c>
      <c r="H430" s="15">
        <v>3280803.52</v>
      </c>
    </row>
    <row r="431" spans="1:8">
      <c r="A431" s="12">
        <v>255044</v>
      </c>
      <c r="B431" s="13" t="s">
        <v>216</v>
      </c>
      <c r="C431" s="14" t="str">
        <f t="shared" si="12"/>
        <v>208</v>
      </c>
      <c r="D431" s="14" t="str">
        <f t="shared" si="13"/>
        <v>20805</v>
      </c>
      <c r="E431" s="14">
        <f>IF(ISNA(VLOOKUP(F431,'2021功能科目'!A:B,2,FALSE)),"",VLOOKUP(F431,'2021功能科目'!A:B,2,FALSE))</f>
        <v>2080506</v>
      </c>
      <c r="F431" s="13" t="s">
        <v>410</v>
      </c>
      <c r="G431" s="15">
        <v>1490584.8</v>
      </c>
      <c r="H431" s="15">
        <v>1640401.76</v>
      </c>
    </row>
    <row r="432" spans="1:8">
      <c r="A432" s="12">
        <v>255044</v>
      </c>
      <c r="B432" s="13" t="s">
        <v>216</v>
      </c>
      <c r="C432" s="14" t="str">
        <f t="shared" si="12"/>
        <v>210</v>
      </c>
      <c r="D432" s="14" t="str">
        <f t="shared" si="13"/>
        <v>21011</v>
      </c>
      <c r="E432" s="14">
        <f>IF(ISNA(VLOOKUP(F432,'2021功能科目'!A:B,2,FALSE)),"",VLOOKUP(F432,'2021功能科目'!A:B,2,FALSE))</f>
        <v>2101102</v>
      </c>
      <c r="F432" s="13" t="s">
        <v>411</v>
      </c>
      <c r="G432" s="15">
        <v>2854241.1</v>
      </c>
      <c r="H432" s="15">
        <v>2665652.86</v>
      </c>
    </row>
    <row r="433" spans="1:8">
      <c r="A433" s="12">
        <v>255044</v>
      </c>
      <c r="B433" s="13" t="s">
        <v>216</v>
      </c>
      <c r="C433" s="14" t="str">
        <f t="shared" si="12"/>
        <v>210</v>
      </c>
      <c r="D433" s="14" t="str">
        <f t="shared" si="13"/>
        <v>21011</v>
      </c>
      <c r="E433" s="14">
        <f>IF(ISNA(VLOOKUP(F433,'2021功能科目'!A:B,2,FALSE)),"",VLOOKUP(F433,'2021功能科目'!A:B,2,FALSE))</f>
        <v>2101199</v>
      </c>
      <c r="F433" s="13" t="s">
        <v>412</v>
      </c>
      <c r="G433" s="15">
        <v>360000</v>
      </c>
      <c r="H433" s="15">
        <v>360000</v>
      </c>
    </row>
    <row r="434" spans="1:8">
      <c r="A434" s="12">
        <v>255044</v>
      </c>
      <c r="B434" s="13" t="s">
        <v>216</v>
      </c>
      <c r="C434" s="14" t="str">
        <f t="shared" si="12"/>
        <v>221</v>
      </c>
      <c r="D434" s="14" t="str">
        <f t="shared" si="13"/>
        <v>22102</v>
      </c>
      <c r="E434" s="14">
        <f>IF(ISNA(VLOOKUP(F434,'2021功能科目'!A:B,2,FALSE)),"",VLOOKUP(F434,'2021功能科目'!A:B,2,FALSE))</f>
        <v>2210201</v>
      </c>
      <c r="F434" s="13" t="s">
        <v>413</v>
      </c>
      <c r="G434" s="15">
        <v>2672268</v>
      </c>
      <c r="H434" s="15">
        <v>2676602.64</v>
      </c>
    </row>
    <row r="435" spans="1:8">
      <c r="A435" s="12">
        <v>255044</v>
      </c>
      <c r="B435" s="13" t="s">
        <v>216</v>
      </c>
      <c r="C435" s="14" t="str">
        <f t="shared" si="12"/>
        <v>221</v>
      </c>
      <c r="D435" s="14" t="str">
        <f t="shared" si="13"/>
        <v>22102</v>
      </c>
      <c r="E435" s="14">
        <f>IF(ISNA(VLOOKUP(F435,'2021功能科目'!A:B,2,FALSE)),"",VLOOKUP(F435,'2021功能科目'!A:B,2,FALSE))</f>
        <v>2210202</v>
      </c>
      <c r="F435" s="13" t="s">
        <v>414</v>
      </c>
      <c r="G435" s="15">
        <v>146840</v>
      </c>
      <c r="H435" s="15">
        <v>149160</v>
      </c>
    </row>
    <row r="436" spans="1:8">
      <c r="A436" s="12">
        <v>255044</v>
      </c>
      <c r="B436" s="13" t="s">
        <v>216</v>
      </c>
      <c r="C436" s="14" t="str">
        <f t="shared" si="12"/>
        <v>221</v>
      </c>
      <c r="D436" s="14" t="str">
        <f t="shared" si="13"/>
        <v>22102</v>
      </c>
      <c r="E436" s="14">
        <f>IF(ISNA(VLOOKUP(F436,'2021功能科目'!A:B,2,FALSE)),"",VLOOKUP(F436,'2021功能科目'!A:B,2,FALSE))</f>
        <v>2210203</v>
      </c>
      <c r="F436" s="13" t="s">
        <v>415</v>
      </c>
      <c r="G436" s="15">
        <v>2221631</v>
      </c>
      <c r="H436" s="15">
        <v>2138184</v>
      </c>
    </row>
    <row r="437" spans="1:8">
      <c r="A437" s="12">
        <v>255047</v>
      </c>
      <c r="B437" s="13" t="s">
        <v>217</v>
      </c>
      <c r="C437" s="14" t="str">
        <f t="shared" si="12"/>
        <v>205</v>
      </c>
      <c r="D437" s="14" t="str">
        <f t="shared" si="13"/>
        <v>20502</v>
      </c>
      <c r="E437" s="14">
        <f>IF(ISNA(VLOOKUP(F437,'2021功能科目'!A:B,2,FALSE)),"",VLOOKUP(F437,'2021功能科目'!A:B,2,FALSE))</f>
        <v>2050202</v>
      </c>
      <c r="F437" s="13" t="s">
        <v>420</v>
      </c>
      <c r="G437" s="15">
        <v>43753932.96</v>
      </c>
      <c r="H437" s="15">
        <v>39270731.51</v>
      </c>
    </row>
    <row r="438" spans="1:8">
      <c r="A438" s="12">
        <v>255047</v>
      </c>
      <c r="B438" s="13" t="s">
        <v>217</v>
      </c>
      <c r="C438" s="14" t="str">
        <f t="shared" si="12"/>
        <v>205</v>
      </c>
      <c r="D438" s="14" t="str">
        <f t="shared" si="13"/>
        <v>20502</v>
      </c>
      <c r="E438" s="14">
        <f>IF(ISNA(VLOOKUP(F438,'2021功能科目'!A:B,2,FALSE)),"",VLOOKUP(F438,'2021功能科目'!A:B,2,FALSE))</f>
        <v>2050299</v>
      </c>
      <c r="F438" s="13" t="s">
        <v>404</v>
      </c>
      <c r="G438" s="15">
        <v>1463058.39</v>
      </c>
      <c r="H438" s="15">
        <v>1400351.72</v>
      </c>
    </row>
    <row r="439" spans="1:8">
      <c r="A439" s="12">
        <v>255047</v>
      </c>
      <c r="B439" s="13" t="s">
        <v>217</v>
      </c>
      <c r="C439" s="14" t="str">
        <f t="shared" si="12"/>
        <v>205</v>
      </c>
      <c r="D439" s="14" t="str">
        <f t="shared" si="13"/>
        <v>20508</v>
      </c>
      <c r="E439" s="14">
        <f>IF(ISNA(VLOOKUP(F439,'2021功能科目'!A:B,2,FALSE)),"",VLOOKUP(F439,'2021功能科目'!A:B,2,FALSE))</f>
        <v>2050803</v>
      </c>
      <c r="F439" s="13" t="s">
        <v>406</v>
      </c>
      <c r="G439" s="15">
        <v>76840</v>
      </c>
      <c r="H439" s="15">
        <v>76840</v>
      </c>
    </row>
    <row r="440" spans="1:8">
      <c r="A440" s="12">
        <v>255047</v>
      </c>
      <c r="B440" s="13" t="s">
        <v>217</v>
      </c>
      <c r="C440" s="14" t="str">
        <f t="shared" si="12"/>
        <v>205</v>
      </c>
      <c r="D440" s="14" t="str">
        <f t="shared" si="13"/>
        <v>20509</v>
      </c>
      <c r="E440" s="14">
        <f>IF(ISNA(VLOOKUP(F440,'2021功能科目'!A:B,2,FALSE)),"",VLOOKUP(F440,'2021功能科目'!A:B,2,FALSE))</f>
        <v>2050904</v>
      </c>
      <c r="F440" s="13" t="s">
        <v>407</v>
      </c>
      <c r="G440" s="15">
        <v>5487703</v>
      </c>
      <c r="H440" s="15">
        <v>5487703.2</v>
      </c>
    </row>
    <row r="441" spans="1:8">
      <c r="A441" s="12">
        <v>255047</v>
      </c>
      <c r="B441" s="13" t="s">
        <v>217</v>
      </c>
      <c r="C441" s="14" t="str">
        <f t="shared" si="12"/>
        <v>208</v>
      </c>
      <c r="D441" s="14" t="str">
        <f t="shared" si="13"/>
        <v>20805</v>
      </c>
      <c r="E441" s="14">
        <f>IF(ISNA(VLOOKUP(F441,'2021功能科目'!A:B,2,FALSE)),"",VLOOKUP(F441,'2021功能科目'!A:B,2,FALSE))</f>
        <v>2080502</v>
      </c>
      <c r="F441" s="13" t="s">
        <v>408</v>
      </c>
      <c r="G441" s="15">
        <v>823106</v>
      </c>
      <c r="H441" s="15">
        <v>809514</v>
      </c>
    </row>
    <row r="442" spans="1:8">
      <c r="A442" s="12">
        <v>255047</v>
      </c>
      <c r="B442" s="13" t="s">
        <v>217</v>
      </c>
      <c r="C442" s="14" t="str">
        <f t="shared" si="12"/>
        <v>208</v>
      </c>
      <c r="D442" s="14" t="str">
        <f t="shared" si="13"/>
        <v>20805</v>
      </c>
      <c r="E442" s="14">
        <f>IF(ISNA(VLOOKUP(F442,'2021功能科目'!A:B,2,FALSE)),"",VLOOKUP(F442,'2021功能科目'!A:B,2,FALSE))</f>
        <v>2080505</v>
      </c>
      <c r="F442" s="13" t="s">
        <v>409</v>
      </c>
      <c r="G442" s="15">
        <v>3056622.75</v>
      </c>
      <c r="H442" s="15">
        <v>3657479.04</v>
      </c>
    </row>
    <row r="443" spans="1:8">
      <c r="A443" s="12">
        <v>255047</v>
      </c>
      <c r="B443" s="13" t="s">
        <v>217</v>
      </c>
      <c r="C443" s="14" t="str">
        <f t="shared" si="12"/>
        <v>208</v>
      </c>
      <c r="D443" s="14" t="str">
        <f t="shared" si="13"/>
        <v>20805</v>
      </c>
      <c r="E443" s="14">
        <f>IF(ISNA(VLOOKUP(F443,'2021功能科目'!A:B,2,FALSE)),"",VLOOKUP(F443,'2021功能科目'!A:B,2,FALSE))</f>
        <v>2080506</v>
      </c>
      <c r="F443" s="13" t="s">
        <v>410</v>
      </c>
      <c r="G443" s="15">
        <v>1528310.72</v>
      </c>
      <c r="H443" s="15">
        <v>1828739.52</v>
      </c>
    </row>
    <row r="444" spans="1:8">
      <c r="A444" s="12">
        <v>255047</v>
      </c>
      <c r="B444" s="13" t="s">
        <v>217</v>
      </c>
      <c r="C444" s="14" t="str">
        <f t="shared" si="12"/>
        <v>210</v>
      </c>
      <c r="D444" s="14" t="str">
        <f t="shared" si="13"/>
        <v>21011</v>
      </c>
      <c r="E444" s="14">
        <f>IF(ISNA(VLOOKUP(F444,'2021功能科目'!A:B,2,FALSE)),"",VLOOKUP(F444,'2021功能科目'!A:B,2,FALSE))</f>
        <v>2101102</v>
      </c>
      <c r="F444" s="13" t="s">
        <v>411</v>
      </c>
      <c r="G444" s="15">
        <v>3212036.19</v>
      </c>
      <c r="H444" s="15">
        <v>2971701.72</v>
      </c>
    </row>
    <row r="445" spans="1:8">
      <c r="A445" s="12">
        <v>255047</v>
      </c>
      <c r="B445" s="13" t="s">
        <v>217</v>
      </c>
      <c r="C445" s="14" t="str">
        <f t="shared" si="12"/>
        <v>221</v>
      </c>
      <c r="D445" s="14" t="str">
        <f t="shared" si="13"/>
        <v>22102</v>
      </c>
      <c r="E445" s="14">
        <f>IF(ISNA(VLOOKUP(F445,'2021功能科目'!A:B,2,FALSE)),"",VLOOKUP(F445,'2021功能科目'!A:B,2,FALSE))</f>
        <v>2210201</v>
      </c>
      <c r="F445" s="13" t="s">
        <v>413</v>
      </c>
      <c r="G445" s="15">
        <v>3073862</v>
      </c>
      <c r="H445" s="15">
        <v>2987189.28</v>
      </c>
    </row>
    <row r="446" spans="1:8">
      <c r="A446" s="12">
        <v>255047</v>
      </c>
      <c r="B446" s="13" t="s">
        <v>217</v>
      </c>
      <c r="C446" s="14" t="str">
        <f t="shared" si="12"/>
        <v>221</v>
      </c>
      <c r="D446" s="14" t="str">
        <f t="shared" si="13"/>
        <v>22102</v>
      </c>
      <c r="E446" s="14">
        <f>IF(ISNA(VLOOKUP(F446,'2021功能科目'!A:B,2,FALSE)),"",VLOOKUP(F446,'2021功能科目'!A:B,2,FALSE))</f>
        <v>2210202</v>
      </c>
      <c r="F446" s="13" t="s">
        <v>414</v>
      </c>
      <c r="G446" s="15">
        <v>72880</v>
      </c>
      <c r="H446" s="15">
        <v>72000</v>
      </c>
    </row>
    <row r="447" spans="1:8">
      <c r="A447" s="12">
        <v>255047</v>
      </c>
      <c r="B447" s="13" t="s">
        <v>217</v>
      </c>
      <c r="C447" s="14" t="str">
        <f t="shared" si="12"/>
        <v>221</v>
      </c>
      <c r="D447" s="14" t="str">
        <f t="shared" si="13"/>
        <v>22102</v>
      </c>
      <c r="E447" s="14">
        <f>IF(ISNA(VLOOKUP(F447,'2021功能科目'!A:B,2,FALSE)),"",VLOOKUP(F447,'2021功能科目'!A:B,2,FALSE))</f>
        <v>2210203</v>
      </c>
      <c r="F447" s="13" t="s">
        <v>415</v>
      </c>
      <c r="G447" s="15">
        <v>2500246</v>
      </c>
      <c r="H447" s="15">
        <v>2387328</v>
      </c>
    </row>
    <row r="448" spans="1:8">
      <c r="A448" s="12">
        <v>255048</v>
      </c>
      <c r="B448" s="13" t="s">
        <v>218</v>
      </c>
      <c r="C448" s="14" t="str">
        <f t="shared" si="12"/>
        <v>205</v>
      </c>
      <c r="D448" s="14" t="str">
        <f t="shared" si="13"/>
        <v>20502</v>
      </c>
      <c r="E448" s="14">
        <f>IF(ISNA(VLOOKUP(F448,'2021功能科目'!A:B,2,FALSE)),"",VLOOKUP(F448,'2021功能科目'!A:B,2,FALSE))</f>
        <v>2050202</v>
      </c>
      <c r="F448" s="13" t="s">
        <v>420</v>
      </c>
      <c r="G448" s="15">
        <v>85231240.64</v>
      </c>
      <c r="H448" s="15">
        <v>79852105.27</v>
      </c>
    </row>
    <row r="449" spans="1:8">
      <c r="A449" s="12">
        <v>255048</v>
      </c>
      <c r="B449" s="13" t="s">
        <v>218</v>
      </c>
      <c r="C449" s="14" t="str">
        <f t="shared" si="12"/>
        <v>205</v>
      </c>
      <c r="D449" s="14" t="str">
        <f t="shared" si="13"/>
        <v>20502</v>
      </c>
      <c r="E449" s="14">
        <f>IF(ISNA(VLOOKUP(F449,'2021功能科目'!A:B,2,FALSE)),"",VLOOKUP(F449,'2021功能科目'!A:B,2,FALSE))</f>
        <v>2050299</v>
      </c>
      <c r="F449" s="13" t="s">
        <v>404</v>
      </c>
      <c r="G449" s="15">
        <v>4607002.12</v>
      </c>
      <c r="H449" s="15">
        <v>3184440.74</v>
      </c>
    </row>
    <row r="450" spans="1:8">
      <c r="A450" s="12">
        <v>255048</v>
      </c>
      <c r="B450" s="13" t="s">
        <v>218</v>
      </c>
      <c r="C450" s="14" t="str">
        <f t="shared" si="12"/>
        <v>205</v>
      </c>
      <c r="D450" s="14" t="str">
        <f t="shared" si="13"/>
        <v>20508</v>
      </c>
      <c r="E450" s="14">
        <f>IF(ISNA(VLOOKUP(F450,'2021功能科目'!A:B,2,FALSE)),"",VLOOKUP(F450,'2021功能科目'!A:B,2,FALSE))</f>
        <v>2050803</v>
      </c>
      <c r="F450" s="13" t="s">
        <v>406</v>
      </c>
      <c r="G450" s="15">
        <v>37000</v>
      </c>
      <c r="H450" s="15">
        <v>172040</v>
      </c>
    </row>
    <row r="451" spans="1:8">
      <c r="A451" s="12">
        <v>255048</v>
      </c>
      <c r="B451" s="13" t="s">
        <v>218</v>
      </c>
      <c r="C451" s="14" t="str">
        <f t="shared" ref="C451:C514" si="14">LEFT(D451,3)</f>
        <v>205</v>
      </c>
      <c r="D451" s="14" t="str">
        <f t="shared" ref="D451:D514" si="15">LEFT(E451,5)</f>
        <v>20509</v>
      </c>
      <c r="E451" s="14">
        <f>IF(ISNA(VLOOKUP(F451,'2021功能科目'!A:B,2,FALSE)),"",VLOOKUP(F451,'2021功能科目'!A:B,2,FALSE))</f>
        <v>2050903</v>
      </c>
      <c r="F451" s="13" t="s">
        <v>417</v>
      </c>
      <c r="G451" s="15">
        <v>4671502.42</v>
      </c>
      <c r="H451" s="15">
        <v>4750000</v>
      </c>
    </row>
    <row r="452" spans="1:8">
      <c r="A452" s="12">
        <v>255048</v>
      </c>
      <c r="B452" s="13" t="s">
        <v>218</v>
      </c>
      <c r="C452" s="14" t="str">
        <f t="shared" si="14"/>
        <v>205</v>
      </c>
      <c r="D452" s="14" t="str">
        <f t="shared" si="15"/>
        <v>20509</v>
      </c>
      <c r="E452" s="14">
        <f>IF(ISNA(VLOOKUP(F452,'2021功能科目'!A:B,2,FALSE)),"",VLOOKUP(F452,'2021功能科目'!A:B,2,FALSE))</f>
        <v>2050904</v>
      </c>
      <c r="F452" s="13" t="s">
        <v>407</v>
      </c>
      <c r="G452" s="15">
        <v>203200</v>
      </c>
      <c r="H452" s="15">
        <v>203200</v>
      </c>
    </row>
    <row r="453" spans="1:8">
      <c r="A453" s="12">
        <v>255048</v>
      </c>
      <c r="B453" s="13" t="s">
        <v>218</v>
      </c>
      <c r="C453" s="14" t="str">
        <f t="shared" si="14"/>
        <v>208</v>
      </c>
      <c r="D453" s="14" t="str">
        <f t="shared" si="15"/>
        <v>20805</v>
      </c>
      <c r="E453" s="14">
        <f>IF(ISNA(VLOOKUP(F453,'2021功能科目'!A:B,2,FALSE)),"",VLOOKUP(F453,'2021功能科目'!A:B,2,FALSE))</f>
        <v>2080502</v>
      </c>
      <c r="F453" s="13" t="s">
        <v>408</v>
      </c>
      <c r="G453" s="15">
        <v>2025612.96</v>
      </c>
      <c r="H453" s="15">
        <v>1665441.4</v>
      </c>
    </row>
    <row r="454" spans="1:8">
      <c r="A454" s="12">
        <v>255048</v>
      </c>
      <c r="B454" s="13" t="s">
        <v>218</v>
      </c>
      <c r="C454" s="14" t="str">
        <f t="shared" si="14"/>
        <v>208</v>
      </c>
      <c r="D454" s="14" t="str">
        <f t="shared" si="15"/>
        <v>20805</v>
      </c>
      <c r="E454" s="14">
        <f>IF(ISNA(VLOOKUP(F454,'2021功能科目'!A:B,2,FALSE)),"",VLOOKUP(F454,'2021功能科目'!A:B,2,FALSE))</f>
        <v>2080505</v>
      </c>
      <c r="F454" s="13" t="s">
        <v>409</v>
      </c>
      <c r="G454" s="15">
        <v>6471942.4</v>
      </c>
      <c r="H454" s="15">
        <v>8360764.32</v>
      </c>
    </row>
    <row r="455" spans="1:8">
      <c r="A455" s="12">
        <v>255048</v>
      </c>
      <c r="B455" s="13" t="s">
        <v>218</v>
      </c>
      <c r="C455" s="14" t="str">
        <f t="shared" si="14"/>
        <v>208</v>
      </c>
      <c r="D455" s="14" t="str">
        <f t="shared" si="15"/>
        <v>20805</v>
      </c>
      <c r="E455" s="14">
        <f>IF(ISNA(VLOOKUP(F455,'2021功能科目'!A:B,2,FALSE)),"",VLOOKUP(F455,'2021功能科目'!A:B,2,FALSE))</f>
        <v>2080506</v>
      </c>
      <c r="F455" s="13" t="s">
        <v>410</v>
      </c>
      <c r="G455" s="15">
        <v>3235971.2</v>
      </c>
      <c r="H455" s="15">
        <v>4180382.16</v>
      </c>
    </row>
    <row r="456" spans="1:8">
      <c r="A456" s="12">
        <v>255048</v>
      </c>
      <c r="B456" s="13" t="s">
        <v>218</v>
      </c>
      <c r="C456" s="14" t="str">
        <f t="shared" si="14"/>
        <v>210</v>
      </c>
      <c r="D456" s="14" t="str">
        <f t="shared" si="15"/>
        <v>21011</v>
      </c>
      <c r="E456" s="14">
        <f>IF(ISNA(VLOOKUP(F456,'2021功能科目'!A:B,2,FALSE)),"",VLOOKUP(F456,'2021功能科目'!A:B,2,FALSE))</f>
        <v>2101102</v>
      </c>
      <c r="F456" s="13" t="s">
        <v>411</v>
      </c>
      <c r="G456" s="15">
        <v>6079526.24</v>
      </c>
      <c r="H456" s="15">
        <v>6793121.01</v>
      </c>
    </row>
    <row r="457" spans="1:8">
      <c r="A457" s="12">
        <v>255048</v>
      </c>
      <c r="B457" s="13" t="s">
        <v>218</v>
      </c>
      <c r="C457" s="14" t="str">
        <f t="shared" si="14"/>
        <v>210</v>
      </c>
      <c r="D457" s="14" t="str">
        <f t="shared" si="15"/>
        <v>21011</v>
      </c>
      <c r="E457" s="14">
        <f>IF(ISNA(VLOOKUP(F457,'2021功能科目'!A:B,2,FALSE)),"",VLOOKUP(F457,'2021功能科目'!A:B,2,FALSE))</f>
        <v>2101199</v>
      </c>
      <c r="F457" s="13" t="s">
        <v>412</v>
      </c>
      <c r="G457" s="15">
        <v>180000</v>
      </c>
      <c r="H457" s="15">
        <v>180000</v>
      </c>
    </row>
    <row r="458" spans="1:8">
      <c r="A458" s="12">
        <v>255048</v>
      </c>
      <c r="B458" s="13" t="s">
        <v>218</v>
      </c>
      <c r="C458" s="14" t="str">
        <f t="shared" si="14"/>
        <v>221</v>
      </c>
      <c r="D458" s="14" t="str">
        <f t="shared" si="15"/>
        <v>22102</v>
      </c>
      <c r="E458" s="14">
        <f>IF(ISNA(VLOOKUP(F458,'2021功能科目'!A:B,2,FALSE)),"",VLOOKUP(F458,'2021功能科目'!A:B,2,FALSE))</f>
        <v>2210201</v>
      </c>
      <c r="F458" s="13" t="s">
        <v>413</v>
      </c>
      <c r="G458" s="15">
        <v>6796307</v>
      </c>
      <c r="H458" s="15">
        <v>6817053.24</v>
      </c>
    </row>
    <row r="459" spans="1:8">
      <c r="A459" s="12">
        <v>255048</v>
      </c>
      <c r="B459" s="13" t="s">
        <v>218</v>
      </c>
      <c r="C459" s="14" t="str">
        <f t="shared" si="14"/>
        <v>221</v>
      </c>
      <c r="D459" s="14" t="str">
        <f t="shared" si="15"/>
        <v>22102</v>
      </c>
      <c r="E459" s="14">
        <f>IF(ISNA(VLOOKUP(F459,'2021功能科目'!A:B,2,FALSE)),"",VLOOKUP(F459,'2021功能科目'!A:B,2,FALSE))</f>
        <v>2210202</v>
      </c>
      <c r="F459" s="13" t="s">
        <v>414</v>
      </c>
      <c r="G459" s="15">
        <v>120780</v>
      </c>
      <c r="H459" s="15">
        <v>118320</v>
      </c>
    </row>
    <row r="460" spans="1:8">
      <c r="A460" s="12">
        <v>255048</v>
      </c>
      <c r="B460" s="13" t="s">
        <v>218</v>
      </c>
      <c r="C460" s="14" t="str">
        <f t="shared" si="14"/>
        <v>221</v>
      </c>
      <c r="D460" s="14" t="str">
        <f t="shared" si="15"/>
        <v>22102</v>
      </c>
      <c r="E460" s="14">
        <f>IF(ISNA(VLOOKUP(F460,'2021功能科目'!A:B,2,FALSE)),"",VLOOKUP(F460,'2021功能科目'!A:B,2,FALSE))</f>
        <v>2210203</v>
      </c>
      <c r="F460" s="13" t="s">
        <v>415</v>
      </c>
      <c r="G460" s="15">
        <v>5742416</v>
      </c>
      <c r="H460" s="15">
        <v>5643792</v>
      </c>
    </row>
    <row r="461" spans="1:8">
      <c r="A461" s="12">
        <v>255049</v>
      </c>
      <c r="B461" s="13" t="s">
        <v>219</v>
      </c>
      <c r="C461" s="14" t="str">
        <f t="shared" si="14"/>
        <v>205</v>
      </c>
      <c r="D461" s="14" t="str">
        <f t="shared" si="15"/>
        <v>20502</v>
      </c>
      <c r="E461" s="14">
        <f>IF(ISNA(VLOOKUP(F461,'2021功能科目'!A:B,2,FALSE)),"",VLOOKUP(F461,'2021功能科目'!A:B,2,FALSE))</f>
        <v>2050202</v>
      </c>
      <c r="F461" s="13" t="s">
        <v>420</v>
      </c>
      <c r="G461" s="15">
        <v>22300260.34</v>
      </c>
      <c r="H461" s="15">
        <v>20522884.81</v>
      </c>
    </row>
    <row r="462" spans="1:8">
      <c r="A462" s="12">
        <v>255049</v>
      </c>
      <c r="B462" s="13" t="s">
        <v>219</v>
      </c>
      <c r="C462" s="14" t="str">
        <f t="shared" si="14"/>
        <v>205</v>
      </c>
      <c r="D462" s="14" t="str">
        <f t="shared" si="15"/>
        <v>20502</v>
      </c>
      <c r="E462" s="14">
        <f>IF(ISNA(VLOOKUP(F462,'2021功能科目'!A:B,2,FALSE)),"",VLOOKUP(F462,'2021功能科目'!A:B,2,FALSE))</f>
        <v>2050299</v>
      </c>
      <c r="F462" s="13" t="s">
        <v>404</v>
      </c>
      <c r="G462" s="15">
        <v>945725.91</v>
      </c>
      <c r="H462" s="15">
        <v>926335.2</v>
      </c>
    </row>
    <row r="463" spans="1:8">
      <c r="A463" s="12">
        <v>255049</v>
      </c>
      <c r="B463" s="13" t="s">
        <v>219</v>
      </c>
      <c r="C463" s="14" t="str">
        <f t="shared" si="14"/>
        <v>205</v>
      </c>
      <c r="D463" s="14" t="str">
        <f t="shared" si="15"/>
        <v>20508</v>
      </c>
      <c r="E463" s="14">
        <f>IF(ISNA(VLOOKUP(F463,'2021功能科目'!A:B,2,FALSE)),"",VLOOKUP(F463,'2021功能科目'!A:B,2,FALSE))</f>
        <v>2050803</v>
      </c>
      <c r="F463" s="13" t="s">
        <v>406</v>
      </c>
      <c r="G463" s="15">
        <v>0</v>
      </c>
      <c r="H463" s="15">
        <v>51680</v>
      </c>
    </row>
    <row r="464" spans="1:8">
      <c r="A464" s="12">
        <v>255049</v>
      </c>
      <c r="B464" s="13" t="s">
        <v>219</v>
      </c>
      <c r="C464" s="14" t="str">
        <f t="shared" si="14"/>
        <v>205</v>
      </c>
      <c r="D464" s="14" t="str">
        <f t="shared" si="15"/>
        <v>20509</v>
      </c>
      <c r="E464" s="14">
        <f>IF(ISNA(VLOOKUP(F464,'2021功能科目'!A:B,2,FALSE)),"",VLOOKUP(F464,'2021功能科目'!A:B,2,FALSE))</f>
        <v>2050903</v>
      </c>
      <c r="F464" s="13" t="s">
        <v>417</v>
      </c>
      <c r="G464" s="15">
        <v>39923</v>
      </c>
      <c r="H464" s="15">
        <v>40000</v>
      </c>
    </row>
    <row r="465" spans="1:8">
      <c r="A465" s="12">
        <v>255049</v>
      </c>
      <c r="B465" s="13" t="s">
        <v>219</v>
      </c>
      <c r="C465" s="14" t="str">
        <f t="shared" si="14"/>
        <v>208</v>
      </c>
      <c r="D465" s="14" t="str">
        <f t="shared" si="15"/>
        <v>20805</v>
      </c>
      <c r="E465" s="14">
        <f>IF(ISNA(VLOOKUP(F465,'2021功能科目'!A:B,2,FALSE)),"",VLOOKUP(F465,'2021功能科目'!A:B,2,FALSE))</f>
        <v>2080502</v>
      </c>
      <c r="F465" s="13" t="s">
        <v>408</v>
      </c>
      <c r="G465" s="15">
        <v>577084.83</v>
      </c>
      <c r="H465" s="15">
        <v>407548</v>
      </c>
    </row>
    <row r="466" spans="1:8">
      <c r="A466" s="12">
        <v>255049</v>
      </c>
      <c r="B466" s="13" t="s">
        <v>219</v>
      </c>
      <c r="C466" s="14" t="str">
        <f t="shared" si="14"/>
        <v>208</v>
      </c>
      <c r="D466" s="14" t="str">
        <f t="shared" si="15"/>
        <v>20805</v>
      </c>
      <c r="E466" s="14">
        <f>IF(ISNA(VLOOKUP(F466,'2021功能科目'!A:B,2,FALSE)),"",VLOOKUP(F466,'2021功能科目'!A:B,2,FALSE))</f>
        <v>2080505</v>
      </c>
      <c r="F466" s="13" t="s">
        <v>409</v>
      </c>
      <c r="G466" s="15">
        <v>2001769.44</v>
      </c>
      <c r="H466" s="15">
        <v>2347524.16</v>
      </c>
    </row>
    <row r="467" spans="1:8">
      <c r="A467" s="12">
        <v>255049</v>
      </c>
      <c r="B467" s="13" t="s">
        <v>219</v>
      </c>
      <c r="C467" s="14" t="str">
        <f t="shared" si="14"/>
        <v>208</v>
      </c>
      <c r="D467" s="14" t="str">
        <f t="shared" si="15"/>
        <v>20805</v>
      </c>
      <c r="E467" s="14">
        <f>IF(ISNA(VLOOKUP(F467,'2021功能科目'!A:B,2,FALSE)),"",VLOOKUP(F467,'2021功能科目'!A:B,2,FALSE))</f>
        <v>2080506</v>
      </c>
      <c r="F467" s="13" t="s">
        <v>410</v>
      </c>
      <c r="G467" s="15">
        <v>1000884.72</v>
      </c>
      <c r="H467" s="15">
        <v>1173762.08</v>
      </c>
    </row>
    <row r="468" spans="1:8">
      <c r="A468" s="12">
        <v>255049</v>
      </c>
      <c r="B468" s="13" t="s">
        <v>219</v>
      </c>
      <c r="C468" s="14" t="str">
        <f t="shared" si="14"/>
        <v>210</v>
      </c>
      <c r="D468" s="14" t="str">
        <f t="shared" si="15"/>
        <v>21011</v>
      </c>
      <c r="E468" s="14">
        <f>IF(ISNA(VLOOKUP(F468,'2021功能科目'!A:B,2,FALSE)),"",VLOOKUP(F468,'2021功能科目'!A:B,2,FALSE))</f>
        <v>2101102</v>
      </c>
      <c r="F468" s="13" t="s">
        <v>411</v>
      </c>
      <c r="G468" s="15">
        <v>2030691.87</v>
      </c>
      <c r="H468" s="15">
        <v>1907363.38</v>
      </c>
    </row>
    <row r="469" spans="1:8">
      <c r="A469" s="12">
        <v>255049</v>
      </c>
      <c r="B469" s="13" t="s">
        <v>219</v>
      </c>
      <c r="C469" s="14" t="str">
        <f t="shared" si="14"/>
        <v>221</v>
      </c>
      <c r="D469" s="14" t="str">
        <f t="shared" si="15"/>
        <v>22102</v>
      </c>
      <c r="E469" s="14">
        <f>IF(ISNA(VLOOKUP(F469,'2021功能科目'!A:B,2,FALSE)),"",VLOOKUP(F469,'2021功能科目'!A:B,2,FALSE))</f>
        <v>2210201</v>
      </c>
      <c r="F469" s="13" t="s">
        <v>413</v>
      </c>
      <c r="G469" s="15">
        <v>1932141</v>
      </c>
      <c r="H469" s="15">
        <v>1924803.12</v>
      </c>
    </row>
    <row r="470" spans="1:8">
      <c r="A470" s="12">
        <v>255049</v>
      </c>
      <c r="B470" s="13" t="s">
        <v>219</v>
      </c>
      <c r="C470" s="14" t="str">
        <f t="shared" si="14"/>
        <v>221</v>
      </c>
      <c r="D470" s="14" t="str">
        <f t="shared" si="15"/>
        <v>22102</v>
      </c>
      <c r="E470" s="14">
        <f>IF(ISNA(VLOOKUP(F470,'2021功能科目'!A:B,2,FALSE)),"",VLOOKUP(F470,'2021功能科目'!A:B,2,FALSE))</f>
        <v>2210202</v>
      </c>
      <c r="F470" s="13" t="s">
        <v>414</v>
      </c>
      <c r="G470" s="15">
        <v>34440</v>
      </c>
      <c r="H470" s="15">
        <v>35040</v>
      </c>
    </row>
    <row r="471" spans="1:8">
      <c r="A471" s="12">
        <v>255049</v>
      </c>
      <c r="B471" s="13" t="s">
        <v>219</v>
      </c>
      <c r="C471" s="14" t="str">
        <f t="shared" si="14"/>
        <v>221</v>
      </c>
      <c r="D471" s="14" t="str">
        <f t="shared" si="15"/>
        <v>22102</v>
      </c>
      <c r="E471" s="14">
        <f>IF(ISNA(VLOOKUP(F471,'2021功能科目'!A:B,2,FALSE)),"",VLOOKUP(F471,'2021功能科目'!A:B,2,FALSE))</f>
        <v>2210203</v>
      </c>
      <c r="F471" s="13" t="s">
        <v>415</v>
      </c>
      <c r="G471" s="15">
        <v>1665572</v>
      </c>
      <c r="H471" s="15">
        <v>1514064</v>
      </c>
    </row>
    <row r="472" spans="1:8">
      <c r="A472" s="12">
        <v>255050</v>
      </c>
      <c r="B472" s="13" t="s">
        <v>220</v>
      </c>
      <c r="C472" s="14" t="str">
        <f t="shared" si="14"/>
        <v>205</v>
      </c>
      <c r="D472" s="14" t="str">
        <f t="shared" si="15"/>
        <v>20502</v>
      </c>
      <c r="E472" s="14">
        <f>IF(ISNA(VLOOKUP(F472,'2021功能科目'!A:B,2,FALSE)),"",VLOOKUP(F472,'2021功能科目'!A:B,2,FALSE))</f>
        <v>2050202</v>
      </c>
      <c r="F472" s="13" t="s">
        <v>420</v>
      </c>
      <c r="G472" s="15">
        <v>29355760.75</v>
      </c>
      <c r="H472" s="15">
        <v>27769089.49</v>
      </c>
    </row>
    <row r="473" spans="1:8">
      <c r="A473" s="12">
        <v>255050</v>
      </c>
      <c r="B473" s="13" t="s">
        <v>220</v>
      </c>
      <c r="C473" s="14" t="str">
        <f t="shared" si="14"/>
        <v>205</v>
      </c>
      <c r="D473" s="14" t="str">
        <f t="shared" si="15"/>
        <v>20502</v>
      </c>
      <c r="E473" s="14">
        <f>IF(ISNA(VLOOKUP(F473,'2021功能科目'!A:B,2,FALSE)),"",VLOOKUP(F473,'2021功能科目'!A:B,2,FALSE))</f>
        <v>2050299</v>
      </c>
      <c r="F473" s="13" t="s">
        <v>404</v>
      </c>
      <c r="G473" s="15">
        <v>1191976.33</v>
      </c>
      <c r="H473" s="15">
        <v>1259997.39</v>
      </c>
    </row>
    <row r="474" spans="1:8">
      <c r="A474" s="12">
        <v>255050</v>
      </c>
      <c r="B474" s="13" t="s">
        <v>220</v>
      </c>
      <c r="C474" s="14" t="str">
        <f t="shared" si="14"/>
        <v>205</v>
      </c>
      <c r="D474" s="14" t="str">
        <f t="shared" si="15"/>
        <v>20508</v>
      </c>
      <c r="E474" s="14">
        <f>IF(ISNA(VLOOKUP(F474,'2021功能科目'!A:B,2,FALSE)),"",VLOOKUP(F474,'2021功能科目'!A:B,2,FALSE))</f>
        <v>2050803</v>
      </c>
      <c r="F474" s="13" t="s">
        <v>406</v>
      </c>
      <c r="G474" s="15">
        <v>0</v>
      </c>
      <c r="H474" s="15">
        <v>65280</v>
      </c>
    </row>
    <row r="475" spans="1:8">
      <c r="A475" s="12">
        <v>255050</v>
      </c>
      <c r="B475" s="13" t="s">
        <v>220</v>
      </c>
      <c r="C475" s="14" t="str">
        <f t="shared" si="14"/>
        <v>205</v>
      </c>
      <c r="D475" s="14" t="str">
        <f t="shared" si="15"/>
        <v>20509</v>
      </c>
      <c r="E475" s="14">
        <f>IF(ISNA(VLOOKUP(F475,'2021功能科目'!A:B,2,FALSE)),"",VLOOKUP(F475,'2021功能科目'!A:B,2,FALSE))</f>
        <v>2050904</v>
      </c>
      <c r="F475" s="13" t="s">
        <v>407</v>
      </c>
      <c r="G475" s="15">
        <v>68000</v>
      </c>
      <c r="H475" s="15">
        <v>86496</v>
      </c>
    </row>
    <row r="476" spans="1:8">
      <c r="A476" s="12">
        <v>255050</v>
      </c>
      <c r="B476" s="13" t="s">
        <v>220</v>
      </c>
      <c r="C476" s="14" t="str">
        <f t="shared" si="14"/>
        <v>208</v>
      </c>
      <c r="D476" s="14" t="str">
        <f t="shared" si="15"/>
        <v>20805</v>
      </c>
      <c r="E476" s="14">
        <f>IF(ISNA(VLOOKUP(F476,'2021功能科目'!A:B,2,FALSE)),"",VLOOKUP(F476,'2021功能科目'!A:B,2,FALSE))</f>
        <v>2080502</v>
      </c>
      <c r="F476" s="13" t="s">
        <v>408</v>
      </c>
      <c r="G476" s="15">
        <v>2330183.9</v>
      </c>
      <c r="H476" s="15">
        <v>1776217</v>
      </c>
    </row>
    <row r="477" spans="1:8">
      <c r="A477" s="12">
        <v>255050</v>
      </c>
      <c r="B477" s="13" t="s">
        <v>220</v>
      </c>
      <c r="C477" s="14" t="str">
        <f t="shared" si="14"/>
        <v>208</v>
      </c>
      <c r="D477" s="14" t="str">
        <f t="shared" si="15"/>
        <v>20805</v>
      </c>
      <c r="E477" s="14">
        <f>IF(ISNA(VLOOKUP(F477,'2021功能科目'!A:B,2,FALSE)),"",VLOOKUP(F477,'2021功能科目'!A:B,2,FALSE))</f>
        <v>2080505</v>
      </c>
      <c r="F477" s="13" t="s">
        <v>409</v>
      </c>
      <c r="G477" s="15">
        <v>2738159.04</v>
      </c>
      <c r="H477" s="15">
        <v>3148639.36</v>
      </c>
    </row>
    <row r="478" spans="1:8">
      <c r="A478" s="12">
        <v>255050</v>
      </c>
      <c r="B478" s="13" t="s">
        <v>220</v>
      </c>
      <c r="C478" s="14" t="str">
        <f t="shared" si="14"/>
        <v>208</v>
      </c>
      <c r="D478" s="14" t="str">
        <f t="shared" si="15"/>
        <v>20805</v>
      </c>
      <c r="E478" s="14">
        <f>IF(ISNA(VLOOKUP(F478,'2021功能科目'!A:B,2,FALSE)),"",VLOOKUP(F478,'2021功能科目'!A:B,2,FALSE))</f>
        <v>2080506</v>
      </c>
      <c r="F478" s="13" t="s">
        <v>410</v>
      </c>
      <c r="G478" s="15">
        <v>1369079.52</v>
      </c>
      <c r="H478" s="15">
        <v>1574319.68</v>
      </c>
    </row>
    <row r="479" spans="1:8">
      <c r="A479" s="12">
        <v>255050</v>
      </c>
      <c r="B479" s="13" t="s">
        <v>220</v>
      </c>
      <c r="C479" s="14" t="str">
        <f t="shared" si="14"/>
        <v>210</v>
      </c>
      <c r="D479" s="14" t="str">
        <f t="shared" si="15"/>
        <v>21011</v>
      </c>
      <c r="E479" s="14">
        <f>IF(ISNA(VLOOKUP(F479,'2021功能科目'!A:B,2,FALSE)),"",VLOOKUP(F479,'2021功能科目'!A:B,2,FALSE))</f>
        <v>2101102</v>
      </c>
      <c r="F479" s="13" t="s">
        <v>411</v>
      </c>
      <c r="G479" s="15">
        <v>2692705.59</v>
      </c>
      <c r="H479" s="15">
        <v>2558269.48</v>
      </c>
    </row>
    <row r="480" spans="1:8">
      <c r="A480" s="12">
        <v>255050</v>
      </c>
      <c r="B480" s="13" t="s">
        <v>220</v>
      </c>
      <c r="C480" s="14" t="str">
        <f t="shared" si="14"/>
        <v>210</v>
      </c>
      <c r="D480" s="14" t="str">
        <f t="shared" si="15"/>
        <v>21011</v>
      </c>
      <c r="E480" s="14">
        <f>IF(ISNA(VLOOKUP(F480,'2021功能科目'!A:B,2,FALSE)),"",VLOOKUP(F480,'2021功能科目'!A:B,2,FALSE))</f>
        <v>2101199</v>
      </c>
      <c r="F480" s="13" t="s">
        <v>412</v>
      </c>
      <c r="G480" s="15">
        <v>90000</v>
      </c>
      <c r="H480" s="15">
        <v>90000</v>
      </c>
    </row>
    <row r="481" spans="1:8">
      <c r="A481" s="12">
        <v>255050</v>
      </c>
      <c r="B481" s="13" t="s">
        <v>220</v>
      </c>
      <c r="C481" s="14" t="str">
        <f t="shared" si="14"/>
        <v>221</v>
      </c>
      <c r="D481" s="14" t="str">
        <f t="shared" si="15"/>
        <v>22102</v>
      </c>
      <c r="E481" s="14">
        <f>IF(ISNA(VLOOKUP(F481,'2021功能科目'!A:B,2,FALSE)),"",VLOOKUP(F481,'2021功能科目'!A:B,2,FALSE))</f>
        <v>2210201</v>
      </c>
      <c r="F481" s="13" t="s">
        <v>413</v>
      </c>
      <c r="G481" s="15">
        <v>2580552</v>
      </c>
      <c r="H481" s="15">
        <v>2568839.52</v>
      </c>
    </row>
    <row r="482" spans="1:8">
      <c r="A482" s="12">
        <v>255050</v>
      </c>
      <c r="B482" s="13" t="s">
        <v>220</v>
      </c>
      <c r="C482" s="14" t="str">
        <f t="shared" si="14"/>
        <v>221</v>
      </c>
      <c r="D482" s="14" t="str">
        <f t="shared" si="15"/>
        <v>22102</v>
      </c>
      <c r="E482" s="14">
        <f>IF(ISNA(VLOOKUP(F482,'2021功能科目'!A:B,2,FALSE)),"",VLOOKUP(F482,'2021功能科目'!A:B,2,FALSE))</f>
        <v>2210202</v>
      </c>
      <c r="F482" s="13" t="s">
        <v>414</v>
      </c>
      <c r="G482" s="15">
        <v>141280</v>
      </c>
      <c r="H482" s="15">
        <v>143520</v>
      </c>
    </row>
    <row r="483" spans="1:8">
      <c r="A483" s="12">
        <v>255050</v>
      </c>
      <c r="B483" s="13" t="s">
        <v>220</v>
      </c>
      <c r="C483" s="14" t="str">
        <f t="shared" si="14"/>
        <v>221</v>
      </c>
      <c r="D483" s="14" t="str">
        <f t="shared" si="15"/>
        <v>22102</v>
      </c>
      <c r="E483" s="14">
        <f>IF(ISNA(VLOOKUP(F483,'2021功能科目'!A:B,2,FALSE)),"",VLOOKUP(F483,'2021功能科目'!A:B,2,FALSE))</f>
        <v>2210203</v>
      </c>
      <c r="F483" s="13" t="s">
        <v>415</v>
      </c>
      <c r="G483" s="15">
        <v>1870630</v>
      </c>
      <c r="H483" s="15">
        <v>1828464</v>
      </c>
    </row>
    <row r="484" spans="1:8">
      <c r="A484" s="12">
        <v>255052</v>
      </c>
      <c r="B484" s="13" t="s">
        <v>221</v>
      </c>
      <c r="C484" s="14" t="str">
        <f t="shared" si="14"/>
        <v>205</v>
      </c>
      <c r="D484" s="14" t="str">
        <f t="shared" si="15"/>
        <v>20502</v>
      </c>
      <c r="E484" s="14">
        <f>IF(ISNA(VLOOKUP(F484,'2021功能科目'!A:B,2,FALSE)),"",VLOOKUP(F484,'2021功能科目'!A:B,2,FALSE))</f>
        <v>2050202</v>
      </c>
      <c r="F484" s="13" t="s">
        <v>420</v>
      </c>
      <c r="G484" s="15">
        <v>18462310.39</v>
      </c>
      <c r="H484" s="15">
        <v>17864959.78</v>
      </c>
    </row>
    <row r="485" spans="1:8">
      <c r="A485" s="12">
        <v>255052</v>
      </c>
      <c r="B485" s="13" t="s">
        <v>221</v>
      </c>
      <c r="C485" s="14" t="str">
        <f t="shared" si="14"/>
        <v>205</v>
      </c>
      <c r="D485" s="14" t="str">
        <f t="shared" si="15"/>
        <v>20502</v>
      </c>
      <c r="E485" s="14">
        <f>IF(ISNA(VLOOKUP(F485,'2021功能科目'!A:B,2,FALSE)),"",VLOOKUP(F485,'2021功能科目'!A:B,2,FALSE))</f>
        <v>2050299</v>
      </c>
      <c r="F485" s="13" t="s">
        <v>404</v>
      </c>
      <c r="G485" s="15">
        <v>554256.43</v>
      </c>
      <c r="H485" s="15">
        <v>541910.79</v>
      </c>
    </row>
    <row r="486" spans="1:8">
      <c r="A486" s="12">
        <v>255052</v>
      </c>
      <c r="B486" s="13" t="s">
        <v>221</v>
      </c>
      <c r="C486" s="14" t="str">
        <f t="shared" si="14"/>
        <v>205</v>
      </c>
      <c r="D486" s="14" t="str">
        <f t="shared" si="15"/>
        <v>20508</v>
      </c>
      <c r="E486" s="14">
        <f>IF(ISNA(VLOOKUP(F486,'2021功能科目'!A:B,2,FALSE)),"",VLOOKUP(F486,'2021功能科目'!A:B,2,FALSE))</f>
        <v>2050803</v>
      </c>
      <c r="F486" s="13" t="s">
        <v>406</v>
      </c>
      <c r="G486" s="15">
        <v>45560</v>
      </c>
      <c r="H486" s="15">
        <v>45560</v>
      </c>
    </row>
    <row r="487" spans="1:8">
      <c r="A487" s="12">
        <v>255052</v>
      </c>
      <c r="B487" s="13" t="s">
        <v>221</v>
      </c>
      <c r="C487" s="14" t="str">
        <f t="shared" si="14"/>
        <v>205</v>
      </c>
      <c r="D487" s="14" t="str">
        <f t="shared" si="15"/>
        <v>20509</v>
      </c>
      <c r="E487" s="14">
        <f>IF(ISNA(VLOOKUP(F487,'2021功能科目'!A:B,2,FALSE)),"",VLOOKUP(F487,'2021功能科目'!A:B,2,FALSE))</f>
        <v>2050903</v>
      </c>
      <c r="F487" s="13" t="s">
        <v>417</v>
      </c>
      <c r="G487" s="15">
        <v>2400000</v>
      </c>
      <c r="H487" s="15">
        <v>2400000</v>
      </c>
    </row>
    <row r="488" spans="1:8">
      <c r="A488" s="12">
        <v>255052</v>
      </c>
      <c r="B488" s="13" t="s">
        <v>221</v>
      </c>
      <c r="C488" s="14" t="str">
        <f t="shared" si="14"/>
        <v>205</v>
      </c>
      <c r="D488" s="14" t="str">
        <f t="shared" si="15"/>
        <v>20509</v>
      </c>
      <c r="E488" s="14">
        <f>IF(ISNA(VLOOKUP(F488,'2021功能科目'!A:B,2,FALSE)),"",VLOOKUP(F488,'2021功能科目'!A:B,2,FALSE))</f>
        <v>2050904</v>
      </c>
      <c r="F488" s="13" t="s">
        <v>407</v>
      </c>
      <c r="G488" s="15">
        <v>27940</v>
      </c>
      <c r="H488" s="15">
        <v>27940</v>
      </c>
    </row>
    <row r="489" spans="1:8">
      <c r="A489" s="12">
        <v>255052</v>
      </c>
      <c r="B489" s="13" t="s">
        <v>221</v>
      </c>
      <c r="C489" s="14" t="str">
        <f t="shared" si="14"/>
        <v>208</v>
      </c>
      <c r="D489" s="14" t="str">
        <f t="shared" si="15"/>
        <v>20805</v>
      </c>
      <c r="E489" s="14">
        <f>IF(ISNA(VLOOKUP(F489,'2021功能科目'!A:B,2,FALSE)),"",VLOOKUP(F489,'2021功能科目'!A:B,2,FALSE))</f>
        <v>2080502</v>
      </c>
      <c r="F489" s="13" t="s">
        <v>408</v>
      </c>
      <c r="G489" s="15">
        <v>1355282.51</v>
      </c>
      <c r="H489" s="15">
        <v>1101616</v>
      </c>
    </row>
    <row r="490" spans="1:8">
      <c r="A490" s="12">
        <v>255052</v>
      </c>
      <c r="B490" s="13" t="s">
        <v>221</v>
      </c>
      <c r="C490" s="14" t="str">
        <f t="shared" si="14"/>
        <v>208</v>
      </c>
      <c r="D490" s="14" t="str">
        <f t="shared" si="15"/>
        <v>20805</v>
      </c>
      <c r="E490" s="14">
        <f>IF(ISNA(VLOOKUP(F490,'2021功能科目'!A:B,2,FALSE)),"",VLOOKUP(F490,'2021功能科目'!A:B,2,FALSE))</f>
        <v>2080505</v>
      </c>
      <c r="F490" s="13" t="s">
        <v>409</v>
      </c>
      <c r="G490" s="15">
        <v>1531835.04</v>
      </c>
      <c r="H490" s="15">
        <v>2055342.72</v>
      </c>
    </row>
    <row r="491" spans="1:8">
      <c r="A491" s="12">
        <v>255052</v>
      </c>
      <c r="B491" s="13" t="s">
        <v>221</v>
      </c>
      <c r="C491" s="14" t="str">
        <f t="shared" si="14"/>
        <v>208</v>
      </c>
      <c r="D491" s="14" t="str">
        <f t="shared" si="15"/>
        <v>20805</v>
      </c>
      <c r="E491" s="14">
        <f>IF(ISNA(VLOOKUP(F491,'2021功能科目'!A:B,2,FALSE)),"",VLOOKUP(F491,'2021功能科目'!A:B,2,FALSE))</f>
        <v>2080506</v>
      </c>
      <c r="F491" s="13" t="s">
        <v>410</v>
      </c>
      <c r="G491" s="15">
        <v>765917.52</v>
      </c>
      <c r="H491" s="15">
        <v>1027671.36</v>
      </c>
    </row>
    <row r="492" spans="1:8">
      <c r="A492" s="12">
        <v>255052</v>
      </c>
      <c r="B492" s="13" t="s">
        <v>221</v>
      </c>
      <c r="C492" s="14" t="str">
        <f t="shared" si="14"/>
        <v>210</v>
      </c>
      <c r="D492" s="14" t="str">
        <f t="shared" si="15"/>
        <v>21011</v>
      </c>
      <c r="E492" s="14">
        <f>IF(ISNA(VLOOKUP(F492,'2021功能科目'!A:B,2,FALSE)),"",VLOOKUP(F492,'2021功能科目'!A:B,2,FALSE))</f>
        <v>2101102</v>
      </c>
      <c r="F492" s="13" t="s">
        <v>411</v>
      </c>
      <c r="G492" s="15">
        <v>1468298.61</v>
      </c>
      <c r="H492" s="15">
        <v>1669965.96</v>
      </c>
    </row>
    <row r="493" spans="1:8">
      <c r="A493" s="12">
        <v>255052</v>
      </c>
      <c r="B493" s="13" t="s">
        <v>221</v>
      </c>
      <c r="C493" s="14" t="str">
        <f t="shared" si="14"/>
        <v>210</v>
      </c>
      <c r="D493" s="14" t="str">
        <f t="shared" si="15"/>
        <v>21011</v>
      </c>
      <c r="E493" s="14">
        <f>IF(ISNA(VLOOKUP(F493,'2021功能科目'!A:B,2,FALSE)),"",VLOOKUP(F493,'2021功能科目'!A:B,2,FALSE))</f>
        <v>2101199</v>
      </c>
      <c r="F493" s="13" t="s">
        <v>412</v>
      </c>
      <c r="G493" s="15">
        <v>172500</v>
      </c>
      <c r="H493" s="15">
        <v>180000</v>
      </c>
    </row>
    <row r="494" spans="1:8">
      <c r="A494" s="12">
        <v>255052</v>
      </c>
      <c r="B494" s="13" t="s">
        <v>221</v>
      </c>
      <c r="C494" s="14" t="str">
        <f t="shared" si="14"/>
        <v>221</v>
      </c>
      <c r="D494" s="14" t="str">
        <f t="shared" si="15"/>
        <v>22102</v>
      </c>
      <c r="E494" s="14">
        <f>IF(ISNA(VLOOKUP(F494,'2021功能科目'!A:B,2,FALSE)),"",VLOOKUP(F494,'2021功能科目'!A:B,2,FALSE))</f>
        <v>2210201</v>
      </c>
      <c r="F494" s="13" t="s">
        <v>413</v>
      </c>
      <c r="G494" s="15">
        <v>1660971</v>
      </c>
      <c r="H494" s="15">
        <v>1686227.04</v>
      </c>
    </row>
    <row r="495" spans="1:8">
      <c r="A495" s="12">
        <v>255052</v>
      </c>
      <c r="B495" s="13" t="s">
        <v>221</v>
      </c>
      <c r="C495" s="14" t="str">
        <f t="shared" si="14"/>
        <v>221</v>
      </c>
      <c r="D495" s="14" t="str">
        <f t="shared" si="15"/>
        <v>22102</v>
      </c>
      <c r="E495" s="14">
        <f>IF(ISNA(VLOOKUP(F495,'2021功能科目'!A:B,2,FALSE)),"",VLOOKUP(F495,'2021功能科目'!A:B,2,FALSE))</f>
        <v>2210202</v>
      </c>
      <c r="F495" s="13" t="s">
        <v>414</v>
      </c>
      <c r="G495" s="15">
        <v>65040</v>
      </c>
      <c r="H495" s="15">
        <v>67440</v>
      </c>
    </row>
    <row r="496" spans="1:8">
      <c r="A496" s="12">
        <v>255052</v>
      </c>
      <c r="B496" s="13" t="s">
        <v>221</v>
      </c>
      <c r="C496" s="14" t="str">
        <f t="shared" si="14"/>
        <v>221</v>
      </c>
      <c r="D496" s="14" t="str">
        <f t="shared" si="15"/>
        <v>22102</v>
      </c>
      <c r="E496" s="14">
        <f>IF(ISNA(VLOOKUP(F496,'2021功能科目'!A:B,2,FALSE)),"",VLOOKUP(F496,'2021功能科目'!A:B,2,FALSE))</f>
        <v>2210203</v>
      </c>
      <c r="F496" s="13" t="s">
        <v>415</v>
      </c>
      <c r="G496" s="15">
        <v>1304904</v>
      </c>
      <c r="H496" s="15">
        <v>1267140</v>
      </c>
    </row>
    <row r="497" spans="1:8">
      <c r="A497" s="12">
        <v>255053</v>
      </c>
      <c r="B497" s="13" t="s">
        <v>222</v>
      </c>
      <c r="C497" s="14" t="str">
        <f t="shared" si="14"/>
        <v>205</v>
      </c>
      <c r="D497" s="14" t="str">
        <f t="shared" si="15"/>
        <v>20502</v>
      </c>
      <c r="E497" s="14">
        <f>IF(ISNA(VLOOKUP(F497,'2021功能科目'!A:B,2,FALSE)),"",VLOOKUP(F497,'2021功能科目'!A:B,2,FALSE))</f>
        <v>2050202</v>
      </c>
      <c r="F497" s="13" t="s">
        <v>420</v>
      </c>
      <c r="G497" s="15">
        <v>31086252.9</v>
      </c>
      <c r="H497" s="15">
        <v>29794436.81</v>
      </c>
    </row>
    <row r="498" spans="1:8">
      <c r="A498" s="12">
        <v>255053</v>
      </c>
      <c r="B498" s="13" t="s">
        <v>222</v>
      </c>
      <c r="C498" s="14" t="str">
        <f t="shared" si="14"/>
        <v>205</v>
      </c>
      <c r="D498" s="14" t="str">
        <f t="shared" si="15"/>
        <v>20502</v>
      </c>
      <c r="E498" s="14">
        <f>IF(ISNA(VLOOKUP(F498,'2021功能科目'!A:B,2,FALSE)),"",VLOOKUP(F498,'2021功能科目'!A:B,2,FALSE))</f>
        <v>2050299</v>
      </c>
      <c r="F498" s="13" t="s">
        <v>404</v>
      </c>
      <c r="G498" s="15">
        <v>1148354.58</v>
      </c>
      <c r="H498" s="15">
        <v>1052550</v>
      </c>
    </row>
    <row r="499" spans="1:8">
      <c r="A499" s="12">
        <v>255053</v>
      </c>
      <c r="B499" s="13" t="s">
        <v>222</v>
      </c>
      <c r="C499" s="14" t="str">
        <f t="shared" si="14"/>
        <v>205</v>
      </c>
      <c r="D499" s="14" t="str">
        <f t="shared" si="15"/>
        <v>20508</v>
      </c>
      <c r="E499" s="14">
        <f>IF(ISNA(VLOOKUP(F499,'2021功能科目'!A:B,2,FALSE)),"",VLOOKUP(F499,'2021功能科目'!A:B,2,FALSE))</f>
        <v>2050803</v>
      </c>
      <c r="F499" s="13" t="s">
        <v>406</v>
      </c>
      <c r="G499" s="15">
        <v>0</v>
      </c>
      <c r="H499" s="15">
        <v>71400</v>
      </c>
    </row>
    <row r="500" spans="1:8">
      <c r="A500" s="12">
        <v>255053</v>
      </c>
      <c r="B500" s="13" t="s">
        <v>222</v>
      </c>
      <c r="C500" s="14" t="str">
        <f t="shared" si="14"/>
        <v>205</v>
      </c>
      <c r="D500" s="14" t="str">
        <f t="shared" si="15"/>
        <v>20509</v>
      </c>
      <c r="E500" s="14">
        <f>IF(ISNA(VLOOKUP(F500,'2021功能科目'!A:B,2,FALSE)),"",VLOOKUP(F500,'2021功能科目'!A:B,2,FALSE))</f>
        <v>2050903</v>
      </c>
      <c r="F500" s="13" t="s">
        <v>417</v>
      </c>
      <c r="G500" s="15">
        <v>615852.86</v>
      </c>
      <c r="H500" s="15">
        <v>820000</v>
      </c>
    </row>
    <row r="501" spans="1:8">
      <c r="A501" s="12">
        <v>255053</v>
      </c>
      <c r="B501" s="13" t="s">
        <v>222</v>
      </c>
      <c r="C501" s="14" t="str">
        <f t="shared" si="14"/>
        <v>205</v>
      </c>
      <c r="D501" s="14" t="str">
        <f t="shared" si="15"/>
        <v>20509</v>
      </c>
      <c r="E501" s="14">
        <f>IF(ISNA(VLOOKUP(F501,'2021功能科目'!A:B,2,FALSE)),"",VLOOKUP(F501,'2021功能科目'!A:B,2,FALSE))</f>
        <v>2050904</v>
      </c>
      <c r="F501" s="13" t="s">
        <v>407</v>
      </c>
      <c r="G501" s="15">
        <v>421722</v>
      </c>
      <c r="H501" s="15">
        <v>421722</v>
      </c>
    </row>
    <row r="502" spans="1:8">
      <c r="A502" s="12">
        <v>255053</v>
      </c>
      <c r="B502" s="13" t="s">
        <v>222</v>
      </c>
      <c r="C502" s="14" t="str">
        <f t="shared" si="14"/>
        <v>208</v>
      </c>
      <c r="D502" s="14" t="str">
        <f t="shared" si="15"/>
        <v>20805</v>
      </c>
      <c r="E502" s="14">
        <f>IF(ISNA(VLOOKUP(F502,'2021功能科目'!A:B,2,FALSE)),"",VLOOKUP(F502,'2021功能科目'!A:B,2,FALSE))</f>
        <v>2080502</v>
      </c>
      <c r="F502" s="13" t="s">
        <v>408</v>
      </c>
      <c r="G502" s="15">
        <v>1624516</v>
      </c>
      <c r="H502" s="15">
        <v>1007298</v>
      </c>
    </row>
    <row r="503" spans="1:8">
      <c r="A503" s="12">
        <v>255053</v>
      </c>
      <c r="B503" s="13" t="s">
        <v>222</v>
      </c>
      <c r="C503" s="14" t="str">
        <f t="shared" si="14"/>
        <v>208</v>
      </c>
      <c r="D503" s="14" t="str">
        <f t="shared" si="15"/>
        <v>20805</v>
      </c>
      <c r="E503" s="14">
        <f>IF(ISNA(VLOOKUP(F503,'2021功能科目'!A:B,2,FALSE)),"",VLOOKUP(F503,'2021功能科目'!A:B,2,FALSE))</f>
        <v>2080505</v>
      </c>
      <c r="F503" s="13" t="s">
        <v>409</v>
      </c>
      <c r="G503" s="15">
        <v>3108211.68</v>
      </c>
      <c r="H503" s="15">
        <v>3285293.76</v>
      </c>
    </row>
    <row r="504" spans="1:8">
      <c r="A504" s="12">
        <v>255053</v>
      </c>
      <c r="B504" s="13" t="s">
        <v>222</v>
      </c>
      <c r="C504" s="14" t="str">
        <f t="shared" si="14"/>
        <v>208</v>
      </c>
      <c r="D504" s="14" t="str">
        <f t="shared" si="15"/>
        <v>20805</v>
      </c>
      <c r="E504" s="14">
        <f>IF(ISNA(VLOOKUP(F504,'2021功能科目'!A:B,2,FALSE)),"",VLOOKUP(F504,'2021功能科目'!A:B,2,FALSE))</f>
        <v>2080506</v>
      </c>
      <c r="F504" s="13" t="s">
        <v>410</v>
      </c>
      <c r="G504" s="15">
        <v>1554105.84</v>
      </c>
      <c r="H504" s="15">
        <v>1642646.88</v>
      </c>
    </row>
    <row r="505" spans="1:8">
      <c r="A505" s="12">
        <v>255053</v>
      </c>
      <c r="B505" s="13" t="s">
        <v>222</v>
      </c>
      <c r="C505" s="14" t="str">
        <f t="shared" si="14"/>
        <v>210</v>
      </c>
      <c r="D505" s="14" t="str">
        <f t="shared" si="15"/>
        <v>21011</v>
      </c>
      <c r="E505" s="14">
        <f>IF(ISNA(VLOOKUP(F505,'2021功能科目'!A:B,2,FALSE)),"",VLOOKUP(F505,'2021功能科目'!A:B,2,FALSE))</f>
        <v>2101102</v>
      </c>
      <c r="F505" s="13" t="s">
        <v>411</v>
      </c>
      <c r="G505" s="15">
        <v>2741117.44</v>
      </c>
      <c r="H505" s="15">
        <v>2669301.18</v>
      </c>
    </row>
    <row r="506" spans="1:8">
      <c r="A506" s="12">
        <v>255053</v>
      </c>
      <c r="B506" s="13" t="s">
        <v>222</v>
      </c>
      <c r="C506" s="14" t="str">
        <f t="shared" si="14"/>
        <v>221</v>
      </c>
      <c r="D506" s="14" t="str">
        <f t="shared" si="15"/>
        <v>22102</v>
      </c>
      <c r="E506" s="14">
        <f>IF(ISNA(VLOOKUP(F506,'2021功能科目'!A:B,2,FALSE)),"",VLOOKUP(F506,'2021功能科目'!A:B,2,FALSE))</f>
        <v>2210201</v>
      </c>
      <c r="F506" s="13" t="s">
        <v>413</v>
      </c>
      <c r="G506" s="15">
        <v>2689091</v>
      </c>
      <c r="H506" s="15">
        <v>2690770.32</v>
      </c>
    </row>
    <row r="507" spans="1:8">
      <c r="A507" s="12">
        <v>255053</v>
      </c>
      <c r="B507" s="13" t="s">
        <v>222</v>
      </c>
      <c r="C507" s="14" t="str">
        <f t="shared" si="14"/>
        <v>221</v>
      </c>
      <c r="D507" s="14" t="str">
        <f t="shared" si="15"/>
        <v>22102</v>
      </c>
      <c r="E507" s="14">
        <f>IF(ISNA(VLOOKUP(F507,'2021功能科目'!A:B,2,FALSE)),"",VLOOKUP(F507,'2021功能科目'!A:B,2,FALSE))</f>
        <v>2210202</v>
      </c>
      <c r="F507" s="13" t="s">
        <v>414</v>
      </c>
      <c r="G507" s="15">
        <v>89760</v>
      </c>
      <c r="H507" s="15">
        <v>89520</v>
      </c>
    </row>
    <row r="508" spans="1:8">
      <c r="A508" s="12">
        <v>255053</v>
      </c>
      <c r="B508" s="13" t="s">
        <v>222</v>
      </c>
      <c r="C508" s="14" t="str">
        <f t="shared" si="14"/>
        <v>221</v>
      </c>
      <c r="D508" s="14" t="str">
        <f t="shared" si="15"/>
        <v>22102</v>
      </c>
      <c r="E508" s="14">
        <f>IF(ISNA(VLOOKUP(F508,'2021功能科目'!A:B,2,FALSE)),"",VLOOKUP(F508,'2021功能科目'!A:B,2,FALSE))</f>
        <v>2210203</v>
      </c>
      <c r="F508" s="13" t="s">
        <v>415</v>
      </c>
      <c r="G508" s="15">
        <v>2104089</v>
      </c>
      <c r="H508" s="15">
        <v>2049360</v>
      </c>
    </row>
    <row r="509" spans="1:8">
      <c r="A509" s="12">
        <v>255055</v>
      </c>
      <c r="B509" s="13" t="s">
        <v>223</v>
      </c>
      <c r="C509" s="14" t="str">
        <f t="shared" si="14"/>
        <v>205</v>
      </c>
      <c r="D509" s="14" t="str">
        <f t="shared" si="15"/>
        <v>20502</v>
      </c>
      <c r="E509" s="14">
        <f>IF(ISNA(VLOOKUP(F509,'2021功能科目'!A:B,2,FALSE)),"",VLOOKUP(F509,'2021功能科目'!A:B,2,FALSE))</f>
        <v>2050202</v>
      </c>
      <c r="F509" s="13" t="s">
        <v>420</v>
      </c>
      <c r="G509" s="15">
        <v>41890124.71</v>
      </c>
      <c r="H509" s="15">
        <v>38703274.94</v>
      </c>
    </row>
    <row r="510" spans="1:8">
      <c r="A510" s="12">
        <v>255055</v>
      </c>
      <c r="B510" s="13" t="s">
        <v>223</v>
      </c>
      <c r="C510" s="14" t="str">
        <f t="shared" si="14"/>
        <v>205</v>
      </c>
      <c r="D510" s="14" t="str">
        <f t="shared" si="15"/>
        <v>20502</v>
      </c>
      <c r="E510" s="14">
        <f>IF(ISNA(VLOOKUP(F510,'2021功能科目'!A:B,2,FALSE)),"",VLOOKUP(F510,'2021功能科目'!A:B,2,FALSE))</f>
        <v>2050299</v>
      </c>
      <c r="F510" s="13" t="s">
        <v>404</v>
      </c>
      <c r="G510" s="15">
        <v>1562242.35</v>
      </c>
      <c r="H510" s="15">
        <v>1429303.35</v>
      </c>
    </row>
    <row r="511" spans="1:8">
      <c r="A511" s="12">
        <v>255055</v>
      </c>
      <c r="B511" s="13" t="s">
        <v>223</v>
      </c>
      <c r="C511" s="14" t="str">
        <f t="shared" si="14"/>
        <v>205</v>
      </c>
      <c r="D511" s="14" t="str">
        <f t="shared" si="15"/>
        <v>20508</v>
      </c>
      <c r="E511" s="14">
        <f>IF(ISNA(VLOOKUP(F511,'2021功能科目'!A:B,2,FALSE)),"",VLOOKUP(F511,'2021功能科目'!A:B,2,FALSE))</f>
        <v>2050803</v>
      </c>
      <c r="F511" s="13" t="s">
        <v>406</v>
      </c>
      <c r="G511" s="15">
        <v>8160</v>
      </c>
      <c r="H511" s="15">
        <v>96560</v>
      </c>
    </row>
    <row r="512" spans="1:8">
      <c r="A512" s="12">
        <v>255055</v>
      </c>
      <c r="B512" s="13" t="s">
        <v>223</v>
      </c>
      <c r="C512" s="14" t="str">
        <f t="shared" si="14"/>
        <v>205</v>
      </c>
      <c r="D512" s="14" t="str">
        <f t="shared" si="15"/>
        <v>20509</v>
      </c>
      <c r="E512" s="14">
        <f>IF(ISNA(VLOOKUP(F512,'2021功能科目'!A:B,2,FALSE)),"",VLOOKUP(F512,'2021功能科目'!A:B,2,FALSE))</f>
        <v>2050904</v>
      </c>
      <c r="F512" s="13" t="s">
        <v>407</v>
      </c>
      <c r="G512" s="15">
        <v>20000</v>
      </c>
      <c r="H512" s="15">
        <v>20000</v>
      </c>
    </row>
    <row r="513" spans="1:8">
      <c r="A513" s="12">
        <v>255055</v>
      </c>
      <c r="B513" s="13" t="s">
        <v>223</v>
      </c>
      <c r="C513" s="14" t="str">
        <f t="shared" si="14"/>
        <v>208</v>
      </c>
      <c r="D513" s="14" t="str">
        <f t="shared" si="15"/>
        <v>20805</v>
      </c>
      <c r="E513" s="14">
        <f>IF(ISNA(VLOOKUP(F513,'2021功能科目'!A:B,2,FALSE)),"",VLOOKUP(F513,'2021功能科目'!A:B,2,FALSE))</f>
        <v>2080502</v>
      </c>
      <c r="F513" s="13" t="s">
        <v>408</v>
      </c>
      <c r="G513" s="15">
        <v>2510538.98</v>
      </c>
      <c r="H513" s="15">
        <v>1962544</v>
      </c>
    </row>
    <row r="514" spans="1:8">
      <c r="A514" s="12">
        <v>255055</v>
      </c>
      <c r="B514" s="13" t="s">
        <v>223</v>
      </c>
      <c r="C514" s="14" t="str">
        <f t="shared" si="14"/>
        <v>208</v>
      </c>
      <c r="D514" s="14" t="str">
        <f t="shared" si="15"/>
        <v>20805</v>
      </c>
      <c r="E514" s="14">
        <f>IF(ISNA(VLOOKUP(F514,'2021功能科目'!A:B,2,FALSE)),"",VLOOKUP(F514,'2021功能科目'!A:B,2,FALSE))</f>
        <v>2080505</v>
      </c>
      <c r="F514" s="13" t="s">
        <v>409</v>
      </c>
      <c r="G514" s="15">
        <v>3343323.36</v>
      </c>
      <c r="H514" s="15">
        <v>4421948.8</v>
      </c>
    </row>
    <row r="515" spans="1:8">
      <c r="A515" s="12">
        <v>255055</v>
      </c>
      <c r="B515" s="13" t="s">
        <v>223</v>
      </c>
      <c r="C515" s="14" t="str">
        <f t="shared" ref="C515:C578" si="16">LEFT(D515,3)</f>
        <v>208</v>
      </c>
      <c r="D515" s="14" t="str">
        <f t="shared" ref="D515:D578" si="17">LEFT(E515,5)</f>
        <v>20805</v>
      </c>
      <c r="E515" s="14">
        <f>IF(ISNA(VLOOKUP(F515,'2021功能科目'!A:B,2,FALSE)),"",VLOOKUP(F515,'2021功能科目'!A:B,2,FALSE))</f>
        <v>2080506</v>
      </c>
      <c r="F515" s="13" t="s">
        <v>410</v>
      </c>
      <c r="G515" s="15">
        <v>1671661.68</v>
      </c>
      <c r="H515" s="15">
        <v>2210974.4</v>
      </c>
    </row>
    <row r="516" spans="1:8">
      <c r="A516" s="12">
        <v>255055</v>
      </c>
      <c r="B516" s="13" t="s">
        <v>223</v>
      </c>
      <c r="C516" s="14" t="str">
        <f t="shared" si="16"/>
        <v>210</v>
      </c>
      <c r="D516" s="14" t="str">
        <f t="shared" si="17"/>
        <v>21011</v>
      </c>
      <c r="E516" s="14">
        <f>IF(ISNA(VLOOKUP(F516,'2021功能科目'!A:B,2,FALSE)),"",VLOOKUP(F516,'2021功能科目'!A:B,2,FALSE))</f>
        <v>2101102</v>
      </c>
      <c r="F516" s="13" t="s">
        <v>411</v>
      </c>
      <c r="G516" s="15">
        <v>2987917.8</v>
      </c>
      <c r="H516" s="15">
        <v>3592833.4</v>
      </c>
    </row>
    <row r="517" spans="1:8">
      <c r="A517" s="12">
        <v>255055</v>
      </c>
      <c r="B517" s="13" t="s">
        <v>223</v>
      </c>
      <c r="C517" s="14" t="str">
        <f t="shared" si="16"/>
        <v>210</v>
      </c>
      <c r="D517" s="14" t="str">
        <f t="shared" si="17"/>
        <v>21011</v>
      </c>
      <c r="E517" s="14">
        <f>IF(ISNA(VLOOKUP(F517,'2021功能科目'!A:B,2,FALSE)),"",VLOOKUP(F517,'2021功能科目'!A:B,2,FALSE))</f>
        <v>2101199</v>
      </c>
      <c r="F517" s="13" t="s">
        <v>412</v>
      </c>
      <c r="G517" s="15">
        <v>0</v>
      </c>
      <c r="H517" s="15">
        <v>90000</v>
      </c>
    </row>
    <row r="518" spans="1:8">
      <c r="A518" s="12">
        <v>255055</v>
      </c>
      <c r="B518" s="13" t="s">
        <v>223</v>
      </c>
      <c r="C518" s="14" t="str">
        <f t="shared" si="16"/>
        <v>221</v>
      </c>
      <c r="D518" s="14" t="str">
        <f t="shared" si="17"/>
        <v>22102</v>
      </c>
      <c r="E518" s="14">
        <f>IF(ISNA(VLOOKUP(F518,'2021功能科目'!A:B,2,FALSE)),"",VLOOKUP(F518,'2021功能科目'!A:B,2,FALSE))</f>
        <v>2210201</v>
      </c>
      <c r="F518" s="13" t="s">
        <v>413</v>
      </c>
      <c r="G518" s="15">
        <v>3817461</v>
      </c>
      <c r="H518" s="15">
        <v>3623181.6</v>
      </c>
    </row>
    <row r="519" spans="1:8">
      <c r="A519" s="12">
        <v>255055</v>
      </c>
      <c r="B519" s="13" t="s">
        <v>223</v>
      </c>
      <c r="C519" s="14" t="str">
        <f t="shared" si="16"/>
        <v>221</v>
      </c>
      <c r="D519" s="14" t="str">
        <f t="shared" si="17"/>
        <v>22102</v>
      </c>
      <c r="E519" s="14">
        <f>IF(ISNA(VLOOKUP(F519,'2021功能科目'!A:B,2,FALSE)),"",VLOOKUP(F519,'2021功能科目'!A:B,2,FALSE))</f>
        <v>2210202</v>
      </c>
      <c r="F519" s="13" t="s">
        <v>414</v>
      </c>
      <c r="G519" s="15">
        <v>153400</v>
      </c>
      <c r="H519" s="15">
        <v>154920</v>
      </c>
    </row>
    <row r="520" spans="1:8">
      <c r="A520" s="12">
        <v>255055</v>
      </c>
      <c r="B520" s="13" t="s">
        <v>223</v>
      </c>
      <c r="C520" s="14" t="str">
        <f t="shared" si="16"/>
        <v>221</v>
      </c>
      <c r="D520" s="14" t="str">
        <f t="shared" si="17"/>
        <v>22102</v>
      </c>
      <c r="E520" s="14">
        <f>IF(ISNA(VLOOKUP(F520,'2021功能科目'!A:B,2,FALSE)),"",VLOOKUP(F520,'2021功能科目'!A:B,2,FALSE))</f>
        <v>2210203</v>
      </c>
      <c r="F520" s="13" t="s">
        <v>415</v>
      </c>
      <c r="G520" s="15">
        <v>2915342</v>
      </c>
      <c r="H520" s="15">
        <v>2792292</v>
      </c>
    </row>
    <row r="521" spans="1:8">
      <c r="A521" s="12">
        <v>255056</v>
      </c>
      <c r="B521" s="13" t="s">
        <v>224</v>
      </c>
      <c r="C521" s="14" t="str">
        <f t="shared" si="16"/>
        <v>205</v>
      </c>
      <c r="D521" s="14" t="str">
        <f t="shared" si="17"/>
        <v>20502</v>
      </c>
      <c r="E521" s="14">
        <f>IF(ISNA(VLOOKUP(F521,'2021功能科目'!A:B,2,FALSE)),"",VLOOKUP(F521,'2021功能科目'!A:B,2,FALSE))</f>
        <v>2050202</v>
      </c>
      <c r="F521" s="13" t="s">
        <v>420</v>
      </c>
      <c r="G521" s="15">
        <v>23131064.67</v>
      </c>
      <c r="H521" s="15">
        <v>21963851.24</v>
      </c>
    </row>
    <row r="522" spans="1:8">
      <c r="A522" s="12">
        <v>255056</v>
      </c>
      <c r="B522" s="13" t="s">
        <v>224</v>
      </c>
      <c r="C522" s="14" t="str">
        <f t="shared" si="16"/>
        <v>205</v>
      </c>
      <c r="D522" s="14" t="str">
        <f t="shared" si="17"/>
        <v>20502</v>
      </c>
      <c r="E522" s="14">
        <f>IF(ISNA(VLOOKUP(F522,'2021功能科目'!A:B,2,FALSE)),"",VLOOKUP(F522,'2021功能科目'!A:B,2,FALSE))</f>
        <v>2050299</v>
      </c>
      <c r="F522" s="13" t="s">
        <v>404</v>
      </c>
      <c r="G522" s="15">
        <v>695299.29</v>
      </c>
      <c r="H522" s="15">
        <v>626950</v>
      </c>
    </row>
    <row r="523" spans="1:8">
      <c r="A523" s="12">
        <v>255056</v>
      </c>
      <c r="B523" s="13" t="s">
        <v>224</v>
      </c>
      <c r="C523" s="14" t="str">
        <f t="shared" si="16"/>
        <v>205</v>
      </c>
      <c r="D523" s="14" t="str">
        <f t="shared" si="17"/>
        <v>20508</v>
      </c>
      <c r="E523" s="14">
        <f>IF(ISNA(VLOOKUP(F523,'2021功能科目'!A:B,2,FALSE)),"",VLOOKUP(F523,'2021功能科目'!A:B,2,FALSE))</f>
        <v>2050803</v>
      </c>
      <c r="F523" s="13" t="s">
        <v>406</v>
      </c>
      <c r="G523" s="15">
        <v>8000</v>
      </c>
      <c r="H523" s="15">
        <v>54400</v>
      </c>
    </row>
    <row r="524" spans="1:8">
      <c r="A524" s="12">
        <v>255056</v>
      </c>
      <c r="B524" s="13" t="s">
        <v>224</v>
      </c>
      <c r="C524" s="14" t="str">
        <f t="shared" si="16"/>
        <v>205</v>
      </c>
      <c r="D524" s="14" t="str">
        <f t="shared" si="17"/>
        <v>20509</v>
      </c>
      <c r="E524" s="14">
        <f>IF(ISNA(VLOOKUP(F524,'2021功能科目'!A:B,2,FALSE)),"",VLOOKUP(F524,'2021功能科目'!A:B,2,FALSE))</f>
        <v>2050903</v>
      </c>
      <c r="F524" s="13" t="s">
        <v>417</v>
      </c>
      <c r="G524" s="15">
        <v>79950</v>
      </c>
      <c r="H524" s="15">
        <v>80000</v>
      </c>
    </row>
    <row r="525" spans="1:8">
      <c r="A525" s="12">
        <v>255056</v>
      </c>
      <c r="B525" s="13" t="s">
        <v>224</v>
      </c>
      <c r="C525" s="14" t="str">
        <f t="shared" si="16"/>
        <v>205</v>
      </c>
      <c r="D525" s="14" t="str">
        <f t="shared" si="17"/>
        <v>20509</v>
      </c>
      <c r="E525" s="14">
        <f>IF(ISNA(VLOOKUP(F525,'2021功能科目'!A:B,2,FALSE)),"",VLOOKUP(F525,'2021功能科目'!A:B,2,FALSE))</f>
        <v>2050904</v>
      </c>
      <c r="F525" s="13" t="s">
        <v>407</v>
      </c>
      <c r="G525" s="15">
        <v>331150</v>
      </c>
      <c r="H525" s="15">
        <v>465600</v>
      </c>
    </row>
    <row r="526" spans="1:8">
      <c r="A526" s="12">
        <v>255056</v>
      </c>
      <c r="B526" s="13" t="s">
        <v>224</v>
      </c>
      <c r="C526" s="14" t="str">
        <f t="shared" si="16"/>
        <v>208</v>
      </c>
      <c r="D526" s="14" t="str">
        <f t="shared" si="17"/>
        <v>20805</v>
      </c>
      <c r="E526" s="14">
        <f>IF(ISNA(VLOOKUP(F526,'2021功能科目'!A:B,2,FALSE)),"",VLOOKUP(F526,'2021功能科目'!A:B,2,FALSE))</f>
        <v>2080502</v>
      </c>
      <c r="F526" s="13" t="s">
        <v>408</v>
      </c>
      <c r="G526" s="15">
        <v>1003040</v>
      </c>
      <c r="H526" s="15">
        <v>996960</v>
      </c>
    </row>
    <row r="527" spans="1:8">
      <c r="A527" s="12">
        <v>255056</v>
      </c>
      <c r="B527" s="13" t="s">
        <v>224</v>
      </c>
      <c r="C527" s="14" t="str">
        <f t="shared" si="16"/>
        <v>208</v>
      </c>
      <c r="D527" s="14" t="str">
        <f t="shared" si="17"/>
        <v>20805</v>
      </c>
      <c r="E527" s="14">
        <f>IF(ISNA(VLOOKUP(F527,'2021功能科目'!A:B,2,FALSE)),"",VLOOKUP(F527,'2021功能科目'!A:B,2,FALSE))</f>
        <v>2080505</v>
      </c>
      <c r="F527" s="13" t="s">
        <v>409</v>
      </c>
      <c r="G527" s="15">
        <v>2072661.28</v>
      </c>
      <c r="H527" s="15">
        <v>2524573.76</v>
      </c>
    </row>
    <row r="528" spans="1:8">
      <c r="A528" s="12">
        <v>255056</v>
      </c>
      <c r="B528" s="13" t="s">
        <v>224</v>
      </c>
      <c r="C528" s="14" t="str">
        <f t="shared" si="16"/>
        <v>208</v>
      </c>
      <c r="D528" s="14" t="str">
        <f t="shared" si="17"/>
        <v>20805</v>
      </c>
      <c r="E528" s="14">
        <f>IF(ISNA(VLOOKUP(F528,'2021功能科目'!A:B,2,FALSE)),"",VLOOKUP(F528,'2021功能科目'!A:B,2,FALSE))</f>
        <v>2080506</v>
      </c>
      <c r="F528" s="13" t="s">
        <v>410</v>
      </c>
      <c r="G528" s="15">
        <v>1036330.64</v>
      </c>
      <c r="H528" s="15">
        <v>1262286.88</v>
      </c>
    </row>
    <row r="529" spans="1:8">
      <c r="A529" s="12">
        <v>255056</v>
      </c>
      <c r="B529" s="13" t="s">
        <v>224</v>
      </c>
      <c r="C529" s="14" t="str">
        <f t="shared" si="16"/>
        <v>210</v>
      </c>
      <c r="D529" s="14" t="str">
        <f t="shared" si="17"/>
        <v>21011</v>
      </c>
      <c r="E529" s="14">
        <f>IF(ISNA(VLOOKUP(F529,'2021功能科目'!A:B,2,FALSE)),"",VLOOKUP(F529,'2021功能科目'!A:B,2,FALSE))</f>
        <v>2101102</v>
      </c>
      <c r="F529" s="13" t="s">
        <v>411</v>
      </c>
      <c r="G529" s="15">
        <v>1827280.77</v>
      </c>
      <c r="H529" s="15">
        <v>2051216.18</v>
      </c>
    </row>
    <row r="530" spans="1:8">
      <c r="A530" s="12">
        <v>255056</v>
      </c>
      <c r="B530" s="13" t="s">
        <v>224</v>
      </c>
      <c r="C530" s="14" t="str">
        <f t="shared" si="16"/>
        <v>221</v>
      </c>
      <c r="D530" s="14" t="str">
        <f t="shared" si="17"/>
        <v>22102</v>
      </c>
      <c r="E530" s="14">
        <f>IF(ISNA(VLOOKUP(F530,'2021功能科目'!A:B,2,FALSE)),"",VLOOKUP(F530,'2021功能科目'!A:B,2,FALSE))</f>
        <v>2210201</v>
      </c>
      <c r="F530" s="13" t="s">
        <v>413</v>
      </c>
      <c r="G530" s="15">
        <v>2129881</v>
      </c>
      <c r="H530" s="15">
        <v>2066230.32</v>
      </c>
    </row>
    <row r="531" spans="1:8">
      <c r="A531" s="12">
        <v>255056</v>
      </c>
      <c r="B531" s="13" t="s">
        <v>224</v>
      </c>
      <c r="C531" s="14" t="str">
        <f t="shared" si="16"/>
        <v>221</v>
      </c>
      <c r="D531" s="14" t="str">
        <f t="shared" si="17"/>
        <v>22102</v>
      </c>
      <c r="E531" s="14">
        <f>IF(ISNA(VLOOKUP(F531,'2021功能科目'!A:B,2,FALSE)),"",VLOOKUP(F531,'2021功能科目'!A:B,2,FALSE))</f>
        <v>2210202</v>
      </c>
      <c r="F531" s="13" t="s">
        <v>414</v>
      </c>
      <c r="G531" s="15">
        <v>91880</v>
      </c>
      <c r="H531" s="15">
        <v>91560</v>
      </c>
    </row>
    <row r="532" spans="1:8">
      <c r="A532" s="12">
        <v>255056</v>
      </c>
      <c r="B532" s="13" t="s">
        <v>224</v>
      </c>
      <c r="C532" s="14" t="str">
        <f t="shared" si="16"/>
        <v>221</v>
      </c>
      <c r="D532" s="14" t="str">
        <f t="shared" si="17"/>
        <v>22102</v>
      </c>
      <c r="E532" s="14">
        <f>IF(ISNA(VLOOKUP(F532,'2021功能科目'!A:B,2,FALSE)),"",VLOOKUP(F532,'2021功能科目'!A:B,2,FALSE))</f>
        <v>2210203</v>
      </c>
      <c r="F532" s="13" t="s">
        <v>415</v>
      </c>
      <c r="G532" s="15">
        <v>1631791</v>
      </c>
      <c r="H532" s="15">
        <v>1507140</v>
      </c>
    </row>
    <row r="533" spans="1:8">
      <c r="A533" s="12">
        <v>255058</v>
      </c>
      <c r="B533" s="13" t="s">
        <v>225</v>
      </c>
      <c r="C533" s="14" t="str">
        <f t="shared" si="16"/>
        <v>205</v>
      </c>
      <c r="D533" s="14" t="str">
        <f t="shared" si="17"/>
        <v>20502</v>
      </c>
      <c r="E533" s="14">
        <f>IF(ISNA(VLOOKUP(F533,'2021功能科目'!A:B,2,FALSE)),"",VLOOKUP(F533,'2021功能科目'!A:B,2,FALSE))</f>
        <v>2050202</v>
      </c>
      <c r="F533" s="13" t="s">
        <v>420</v>
      </c>
      <c r="G533" s="15">
        <v>37212244.99</v>
      </c>
      <c r="H533" s="15">
        <v>35086519</v>
      </c>
    </row>
    <row r="534" spans="1:8">
      <c r="A534" s="12">
        <v>255058</v>
      </c>
      <c r="B534" s="13" t="s">
        <v>225</v>
      </c>
      <c r="C534" s="14" t="str">
        <f t="shared" si="16"/>
        <v>205</v>
      </c>
      <c r="D534" s="14" t="str">
        <f t="shared" si="17"/>
        <v>20502</v>
      </c>
      <c r="E534" s="14">
        <f>IF(ISNA(VLOOKUP(F534,'2021功能科目'!A:B,2,FALSE)),"",VLOOKUP(F534,'2021功能科目'!A:B,2,FALSE))</f>
        <v>2050299</v>
      </c>
      <c r="F534" s="13" t="s">
        <v>404</v>
      </c>
      <c r="G534" s="15">
        <v>1432134</v>
      </c>
      <c r="H534" s="15">
        <v>1309200</v>
      </c>
    </row>
    <row r="535" spans="1:8">
      <c r="A535" s="12">
        <v>255058</v>
      </c>
      <c r="B535" s="13" t="s">
        <v>225</v>
      </c>
      <c r="C535" s="14" t="str">
        <f t="shared" si="16"/>
        <v>205</v>
      </c>
      <c r="D535" s="14" t="str">
        <f t="shared" si="17"/>
        <v>20508</v>
      </c>
      <c r="E535" s="14">
        <f>IF(ISNA(VLOOKUP(F535,'2021功能科目'!A:B,2,FALSE)),"",VLOOKUP(F535,'2021功能科目'!A:B,2,FALSE))</f>
        <v>2050803</v>
      </c>
      <c r="F535" s="13" t="s">
        <v>406</v>
      </c>
      <c r="G535" s="15">
        <v>8960</v>
      </c>
      <c r="H535" s="15">
        <v>84320</v>
      </c>
    </row>
    <row r="536" spans="1:8">
      <c r="A536" s="12">
        <v>255058</v>
      </c>
      <c r="B536" s="13" t="s">
        <v>225</v>
      </c>
      <c r="C536" s="14" t="str">
        <f t="shared" si="16"/>
        <v>205</v>
      </c>
      <c r="D536" s="14" t="str">
        <f t="shared" si="17"/>
        <v>20509</v>
      </c>
      <c r="E536" s="14">
        <f>IF(ISNA(VLOOKUP(F536,'2021功能科目'!A:B,2,FALSE)),"",VLOOKUP(F536,'2021功能科目'!A:B,2,FALSE))</f>
        <v>2050903</v>
      </c>
      <c r="F536" s="13" t="s">
        <v>417</v>
      </c>
      <c r="G536" s="15">
        <v>200000</v>
      </c>
      <c r="H536" s="15">
        <v>200000</v>
      </c>
    </row>
    <row r="537" spans="1:8">
      <c r="A537" s="12">
        <v>255058</v>
      </c>
      <c r="B537" s="13" t="s">
        <v>225</v>
      </c>
      <c r="C537" s="14" t="str">
        <f t="shared" si="16"/>
        <v>205</v>
      </c>
      <c r="D537" s="14" t="str">
        <f t="shared" si="17"/>
        <v>20509</v>
      </c>
      <c r="E537" s="14">
        <f>IF(ISNA(VLOOKUP(F537,'2021功能科目'!A:B,2,FALSE)),"",VLOOKUP(F537,'2021功能科目'!A:B,2,FALSE))</f>
        <v>2050904</v>
      </c>
      <c r="F537" s="13" t="s">
        <v>407</v>
      </c>
      <c r="G537" s="15">
        <v>626930</v>
      </c>
      <c r="H537" s="15">
        <v>626930</v>
      </c>
    </row>
    <row r="538" spans="1:8">
      <c r="A538" s="12">
        <v>255058</v>
      </c>
      <c r="B538" s="13" t="s">
        <v>225</v>
      </c>
      <c r="C538" s="14" t="str">
        <f t="shared" si="16"/>
        <v>208</v>
      </c>
      <c r="D538" s="14" t="str">
        <f t="shared" si="17"/>
        <v>20805</v>
      </c>
      <c r="E538" s="14">
        <f>IF(ISNA(VLOOKUP(F538,'2021功能科目'!A:B,2,FALSE)),"",VLOOKUP(F538,'2021功能科目'!A:B,2,FALSE))</f>
        <v>2080502</v>
      </c>
      <c r="F538" s="13" t="s">
        <v>408</v>
      </c>
      <c r="G538" s="15">
        <v>1044939.99</v>
      </c>
      <c r="H538" s="15">
        <v>918046</v>
      </c>
    </row>
    <row r="539" spans="1:8">
      <c r="A539" s="12">
        <v>255058</v>
      </c>
      <c r="B539" s="13" t="s">
        <v>225</v>
      </c>
      <c r="C539" s="14" t="str">
        <f t="shared" si="16"/>
        <v>208</v>
      </c>
      <c r="D539" s="14" t="str">
        <f t="shared" si="17"/>
        <v>20805</v>
      </c>
      <c r="E539" s="14">
        <f>IF(ISNA(VLOOKUP(F539,'2021功能科目'!A:B,2,FALSE)),"",VLOOKUP(F539,'2021功能科目'!A:B,2,FALSE))</f>
        <v>2080505</v>
      </c>
      <c r="F539" s="13" t="s">
        <v>409</v>
      </c>
      <c r="G539" s="15">
        <v>3324748.48</v>
      </c>
      <c r="H539" s="15">
        <v>3993755.2</v>
      </c>
    </row>
    <row r="540" spans="1:8">
      <c r="A540" s="12">
        <v>255058</v>
      </c>
      <c r="B540" s="13" t="s">
        <v>225</v>
      </c>
      <c r="C540" s="14" t="str">
        <f t="shared" si="16"/>
        <v>208</v>
      </c>
      <c r="D540" s="14" t="str">
        <f t="shared" si="17"/>
        <v>20805</v>
      </c>
      <c r="E540" s="14">
        <f>IF(ISNA(VLOOKUP(F540,'2021功能科目'!A:B,2,FALSE)),"",VLOOKUP(F540,'2021功能科目'!A:B,2,FALSE))</f>
        <v>2080506</v>
      </c>
      <c r="F540" s="13" t="s">
        <v>410</v>
      </c>
      <c r="G540" s="15">
        <v>1662374.24</v>
      </c>
      <c r="H540" s="15">
        <v>1996877.6</v>
      </c>
    </row>
    <row r="541" spans="1:8">
      <c r="A541" s="12">
        <v>255058</v>
      </c>
      <c r="B541" s="13" t="s">
        <v>225</v>
      </c>
      <c r="C541" s="14" t="str">
        <f t="shared" si="16"/>
        <v>210</v>
      </c>
      <c r="D541" s="14" t="str">
        <f t="shared" si="17"/>
        <v>21011</v>
      </c>
      <c r="E541" s="14">
        <f>IF(ISNA(VLOOKUP(F541,'2021功能科目'!A:B,2,FALSE)),"",VLOOKUP(F541,'2021功能科目'!A:B,2,FALSE))</f>
        <v>2101102</v>
      </c>
      <c r="F541" s="13" t="s">
        <v>411</v>
      </c>
      <c r="G541" s="15">
        <v>3248447.86</v>
      </c>
      <c r="H541" s="15">
        <v>3244926.1</v>
      </c>
    </row>
    <row r="542" spans="1:8">
      <c r="A542" s="12">
        <v>255058</v>
      </c>
      <c r="B542" s="13" t="s">
        <v>225</v>
      </c>
      <c r="C542" s="14" t="str">
        <f t="shared" si="16"/>
        <v>221</v>
      </c>
      <c r="D542" s="14" t="str">
        <f t="shared" si="17"/>
        <v>22102</v>
      </c>
      <c r="E542" s="14">
        <f>IF(ISNA(VLOOKUP(F542,'2021功能科目'!A:B,2,FALSE)),"",VLOOKUP(F542,'2021功能科目'!A:B,2,FALSE))</f>
        <v>2210201</v>
      </c>
      <c r="F542" s="13" t="s">
        <v>413</v>
      </c>
      <c r="G542" s="15">
        <v>3046278</v>
      </c>
      <c r="H542" s="15">
        <v>3263156.4</v>
      </c>
    </row>
    <row r="543" spans="1:8">
      <c r="A543" s="12">
        <v>255058</v>
      </c>
      <c r="B543" s="13" t="s">
        <v>225</v>
      </c>
      <c r="C543" s="14" t="str">
        <f t="shared" si="16"/>
        <v>221</v>
      </c>
      <c r="D543" s="14" t="str">
        <f t="shared" si="17"/>
        <v>22102</v>
      </c>
      <c r="E543" s="14">
        <f>IF(ISNA(VLOOKUP(F543,'2021功能科目'!A:B,2,FALSE)),"",VLOOKUP(F543,'2021功能科目'!A:B,2,FALSE))</f>
        <v>2210202</v>
      </c>
      <c r="F543" s="13" t="s">
        <v>414</v>
      </c>
      <c r="G543" s="15">
        <v>81680</v>
      </c>
      <c r="H543" s="15">
        <v>82320</v>
      </c>
    </row>
    <row r="544" spans="1:8">
      <c r="A544" s="12">
        <v>255058</v>
      </c>
      <c r="B544" s="13" t="s">
        <v>225</v>
      </c>
      <c r="C544" s="14" t="str">
        <f t="shared" si="16"/>
        <v>221</v>
      </c>
      <c r="D544" s="14" t="str">
        <f t="shared" si="17"/>
        <v>22102</v>
      </c>
      <c r="E544" s="14">
        <f>IF(ISNA(VLOOKUP(F544,'2021功能科目'!A:B,2,FALSE)),"",VLOOKUP(F544,'2021功能科目'!A:B,2,FALSE))</f>
        <v>2210203</v>
      </c>
      <c r="F544" s="13" t="s">
        <v>415</v>
      </c>
      <c r="G544" s="15">
        <v>2830221</v>
      </c>
      <c r="H544" s="15">
        <v>2821404</v>
      </c>
    </row>
    <row r="545" spans="1:8">
      <c r="A545" s="12">
        <v>255059</v>
      </c>
      <c r="B545" s="13" t="s">
        <v>226</v>
      </c>
      <c r="C545" s="14" t="str">
        <f t="shared" si="16"/>
        <v>205</v>
      </c>
      <c r="D545" s="14" t="str">
        <f t="shared" si="17"/>
        <v>20502</v>
      </c>
      <c r="E545" s="14">
        <f>IF(ISNA(VLOOKUP(F545,'2021功能科目'!A:B,2,FALSE)),"",VLOOKUP(F545,'2021功能科目'!A:B,2,FALSE))</f>
        <v>2050202</v>
      </c>
      <c r="F545" s="13" t="s">
        <v>420</v>
      </c>
      <c r="G545" s="15">
        <v>17355476.77</v>
      </c>
      <c r="H545" s="15">
        <v>15733432.74</v>
      </c>
    </row>
    <row r="546" spans="1:8">
      <c r="A546" s="12">
        <v>255059</v>
      </c>
      <c r="B546" s="13" t="s">
        <v>226</v>
      </c>
      <c r="C546" s="14" t="str">
        <f t="shared" si="16"/>
        <v>205</v>
      </c>
      <c r="D546" s="14" t="str">
        <f t="shared" si="17"/>
        <v>20502</v>
      </c>
      <c r="E546" s="14">
        <f>IF(ISNA(VLOOKUP(F546,'2021功能科目'!A:B,2,FALSE)),"",VLOOKUP(F546,'2021功能科目'!A:B,2,FALSE))</f>
        <v>2050299</v>
      </c>
      <c r="F546" s="13" t="s">
        <v>404</v>
      </c>
      <c r="G546" s="15">
        <v>529515</v>
      </c>
      <c r="H546" s="15">
        <v>484200</v>
      </c>
    </row>
    <row r="547" spans="1:8">
      <c r="A547" s="12">
        <v>255059</v>
      </c>
      <c r="B547" s="13" t="s">
        <v>226</v>
      </c>
      <c r="C547" s="14" t="str">
        <f t="shared" si="16"/>
        <v>205</v>
      </c>
      <c r="D547" s="14" t="str">
        <f t="shared" si="17"/>
        <v>20508</v>
      </c>
      <c r="E547" s="14">
        <f>IF(ISNA(VLOOKUP(F547,'2021功能科目'!A:B,2,FALSE)),"",VLOOKUP(F547,'2021功能科目'!A:B,2,FALSE))</f>
        <v>2050803</v>
      </c>
      <c r="F547" s="13" t="s">
        <v>406</v>
      </c>
      <c r="G547" s="15">
        <v>0</v>
      </c>
      <c r="H547" s="15">
        <v>39440</v>
      </c>
    </row>
    <row r="548" spans="1:8">
      <c r="A548" s="12">
        <v>255059</v>
      </c>
      <c r="B548" s="13" t="s">
        <v>226</v>
      </c>
      <c r="C548" s="14" t="str">
        <f t="shared" si="16"/>
        <v>205</v>
      </c>
      <c r="D548" s="14" t="str">
        <f t="shared" si="17"/>
        <v>20509</v>
      </c>
      <c r="E548" s="14">
        <f>IF(ISNA(VLOOKUP(F548,'2021功能科目'!A:B,2,FALSE)),"",VLOOKUP(F548,'2021功能科目'!A:B,2,FALSE))</f>
        <v>2050904</v>
      </c>
      <c r="F548" s="13" t="s">
        <v>407</v>
      </c>
      <c r="G548" s="15">
        <v>151356</v>
      </c>
      <c r="H548" s="15">
        <v>951356</v>
      </c>
    </row>
    <row r="549" spans="1:8">
      <c r="A549" s="12">
        <v>255059</v>
      </c>
      <c r="B549" s="13" t="s">
        <v>226</v>
      </c>
      <c r="C549" s="14" t="str">
        <f t="shared" si="16"/>
        <v>208</v>
      </c>
      <c r="D549" s="14" t="str">
        <f t="shared" si="17"/>
        <v>20805</v>
      </c>
      <c r="E549" s="14">
        <f>IF(ISNA(VLOOKUP(F549,'2021功能科目'!A:B,2,FALSE)),"",VLOOKUP(F549,'2021功能科目'!A:B,2,FALSE))</f>
        <v>2080502</v>
      </c>
      <c r="F549" s="13" t="s">
        <v>408</v>
      </c>
      <c r="G549" s="15">
        <v>2406954</v>
      </c>
      <c r="H549" s="15">
        <v>1967822</v>
      </c>
    </row>
    <row r="550" spans="1:8">
      <c r="A550" s="12">
        <v>255059</v>
      </c>
      <c r="B550" s="13" t="s">
        <v>226</v>
      </c>
      <c r="C550" s="14" t="str">
        <f t="shared" si="16"/>
        <v>208</v>
      </c>
      <c r="D550" s="14" t="str">
        <f t="shared" si="17"/>
        <v>20805</v>
      </c>
      <c r="E550" s="14">
        <f>IF(ISNA(VLOOKUP(F550,'2021功能科目'!A:B,2,FALSE)),"",VLOOKUP(F550,'2021功能科目'!A:B,2,FALSE))</f>
        <v>2080505</v>
      </c>
      <c r="F550" s="13" t="s">
        <v>409</v>
      </c>
      <c r="G550" s="15">
        <v>1799578.88</v>
      </c>
      <c r="H550" s="15">
        <v>1799578.88</v>
      </c>
    </row>
    <row r="551" spans="1:8">
      <c r="A551" s="12">
        <v>255059</v>
      </c>
      <c r="B551" s="13" t="s">
        <v>226</v>
      </c>
      <c r="C551" s="14" t="str">
        <f t="shared" si="16"/>
        <v>208</v>
      </c>
      <c r="D551" s="14" t="str">
        <f t="shared" si="17"/>
        <v>20805</v>
      </c>
      <c r="E551" s="14">
        <f>IF(ISNA(VLOOKUP(F551,'2021功能科目'!A:B,2,FALSE)),"",VLOOKUP(F551,'2021功能科目'!A:B,2,FALSE))</f>
        <v>2080506</v>
      </c>
      <c r="F551" s="13" t="s">
        <v>410</v>
      </c>
      <c r="G551" s="15">
        <v>899789.44</v>
      </c>
      <c r="H551" s="15">
        <v>899789.44</v>
      </c>
    </row>
    <row r="552" spans="1:8">
      <c r="A552" s="12">
        <v>255059</v>
      </c>
      <c r="B552" s="13" t="s">
        <v>226</v>
      </c>
      <c r="C552" s="14" t="str">
        <f t="shared" si="16"/>
        <v>210</v>
      </c>
      <c r="D552" s="14" t="str">
        <f t="shared" si="17"/>
        <v>21011</v>
      </c>
      <c r="E552" s="14">
        <f>IF(ISNA(VLOOKUP(F552,'2021功能科目'!A:B,2,FALSE)),"",VLOOKUP(F552,'2021功能科目'!A:B,2,FALSE))</f>
        <v>2101102</v>
      </c>
      <c r="F552" s="13" t="s">
        <v>411</v>
      </c>
      <c r="G552" s="15">
        <v>1493535.84</v>
      </c>
      <c r="H552" s="15">
        <v>1462157.84</v>
      </c>
    </row>
    <row r="553" spans="1:8">
      <c r="A553" s="12">
        <v>255059</v>
      </c>
      <c r="B553" s="13" t="s">
        <v>226</v>
      </c>
      <c r="C553" s="14" t="str">
        <f t="shared" si="16"/>
        <v>221</v>
      </c>
      <c r="D553" s="14" t="str">
        <f t="shared" si="17"/>
        <v>22102</v>
      </c>
      <c r="E553" s="14">
        <f>IF(ISNA(VLOOKUP(F553,'2021功能科目'!A:B,2,FALSE)),"",VLOOKUP(F553,'2021功能科目'!A:B,2,FALSE))</f>
        <v>2210201</v>
      </c>
      <c r="F553" s="13" t="s">
        <v>413</v>
      </c>
      <c r="G553" s="15">
        <v>1490182.16</v>
      </c>
      <c r="H553" s="15">
        <v>1474964.16</v>
      </c>
    </row>
    <row r="554" spans="1:8">
      <c r="A554" s="12">
        <v>255059</v>
      </c>
      <c r="B554" s="13" t="s">
        <v>226</v>
      </c>
      <c r="C554" s="14" t="str">
        <f t="shared" si="16"/>
        <v>221</v>
      </c>
      <c r="D554" s="14" t="str">
        <f t="shared" si="17"/>
        <v>22102</v>
      </c>
      <c r="E554" s="14">
        <f>IF(ISNA(VLOOKUP(F554,'2021功能科目'!A:B,2,FALSE)),"",VLOOKUP(F554,'2021功能科目'!A:B,2,FALSE))</f>
        <v>2210202</v>
      </c>
      <c r="F554" s="13" t="s">
        <v>414</v>
      </c>
      <c r="G554" s="15">
        <v>182880</v>
      </c>
      <c r="H554" s="15">
        <v>182880</v>
      </c>
    </row>
    <row r="555" spans="1:8">
      <c r="A555" s="12">
        <v>255059</v>
      </c>
      <c r="B555" s="13" t="s">
        <v>226</v>
      </c>
      <c r="C555" s="14" t="str">
        <f t="shared" si="16"/>
        <v>221</v>
      </c>
      <c r="D555" s="14" t="str">
        <f t="shared" si="17"/>
        <v>22102</v>
      </c>
      <c r="E555" s="14">
        <f>IF(ISNA(VLOOKUP(F555,'2021功能科目'!A:B,2,FALSE)),"",VLOOKUP(F555,'2021功能科目'!A:B,2,FALSE))</f>
        <v>2210203</v>
      </c>
      <c r="F555" s="13" t="s">
        <v>415</v>
      </c>
      <c r="G555" s="15">
        <v>1338167</v>
      </c>
      <c r="H555" s="15">
        <v>1172304</v>
      </c>
    </row>
    <row r="556" spans="1:8">
      <c r="A556" s="12">
        <v>255060</v>
      </c>
      <c r="B556" s="13" t="s">
        <v>227</v>
      </c>
      <c r="C556" s="14" t="str">
        <f t="shared" si="16"/>
        <v>205</v>
      </c>
      <c r="D556" s="14" t="str">
        <f t="shared" si="17"/>
        <v>20502</v>
      </c>
      <c r="E556" s="14">
        <f>IF(ISNA(VLOOKUP(F556,'2021功能科目'!A:B,2,FALSE)),"",VLOOKUP(F556,'2021功能科目'!A:B,2,FALSE))</f>
        <v>2050202</v>
      </c>
      <c r="F556" s="13" t="s">
        <v>420</v>
      </c>
      <c r="G556" s="15">
        <v>20263648.94</v>
      </c>
      <c r="H556" s="15">
        <v>18939838.62</v>
      </c>
    </row>
    <row r="557" spans="1:8">
      <c r="A557" s="12">
        <v>255060</v>
      </c>
      <c r="B557" s="13" t="s">
        <v>227</v>
      </c>
      <c r="C557" s="14" t="str">
        <f t="shared" si="16"/>
        <v>205</v>
      </c>
      <c r="D557" s="14" t="str">
        <f t="shared" si="17"/>
        <v>20502</v>
      </c>
      <c r="E557" s="14">
        <f>IF(ISNA(VLOOKUP(F557,'2021功能科目'!A:B,2,FALSE)),"",VLOOKUP(F557,'2021功能科目'!A:B,2,FALSE))</f>
        <v>2050299</v>
      </c>
      <c r="F557" s="13" t="s">
        <v>404</v>
      </c>
      <c r="G557" s="15">
        <v>697635.72</v>
      </c>
      <c r="H557" s="15">
        <v>637865.72</v>
      </c>
    </row>
    <row r="558" spans="1:8">
      <c r="A558" s="12">
        <v>255060</v>
      </c>
      <c r="B558" s="13" t="s">
        <v>227</v>
      </c>
      <c r="C558" s="14" t="str">
        <f t="shared" si="16"/>
        <v>205</v>
      </c>
      <c r="D558" s="14" t="str">
        <f t="shared" si="17"/>
        <v>20508</v>
      </c>
      <c r="E558" s="14">
        <f>IF(ISNA(VLOOKUP(F558,'2021功能科目'!A:B,2,FALSE)),"",VLOOKUP(F558,'2021功能科目'!A:B,2,FALSE))</f>
        <v>2050803</v>
      </c>
      <c r="F558" s="13" t="s">
        <v>406</v>
      </c>
      <c r="G558" s="15">
        <v>18977.14</v>
      </c>
      <c r="H558" s="15">
        <v>46920</v>
      </c>
    </row>
    <row r="559" spans="1:8">
      <c r="A559" s="12">
        <v>255060</v>
      </c>
      <c r="B559" s="13" t="s">
        <v>227</v>
      </c>
      <c r="C559" s="14" t="str">
        <f t="shared" si="16"/>
        <v>205</v>
      </c>
      <c r="D559" s="14" t="str">
        <f t="shared" si="17"/>
        <v>20509</v>
      </c>
      <c r="E559" s="14">
        <f>IF(ISNA(VLOOKUP(F559,'2021功能科目'!A:B,2,FALSE)),"",VLOOKUP(F559,'2021功能科目'!A:B,2,FALSE))</f>
        <v>2050903</v>
      </c>
      <c r="F559" s="13" t="s">
        <v>417</v>
      </c>
      <c r="G559" s="15">
        <v>49950</v>
      </c>
      <c r="H559" s="15">
        <v>50000</v>
      </c>
    </row>
    <row r="560" spans="1:8">
      <c r="A560" s="12">
        <v>255060</v>
      </c>
      <c r="B560" s="13" t="s">
        <v>227</v>
      </c>
      <c r="C560" s="14" t="str">
        <f t="shared" si="16"/>
        <v>205</v>
      </c>
      <c r="D560" s="14" t="str">
        <f t="shared" si="17"/>
        <v>20509</v>
      </c>
      <c r="E560" s="14">
        <f>IF(ISNA(VLOOKUP(F560,'2021功能科目'!A:B,2,FALSE)),"",VLOOKUP(F560,'2021功能科目'!A:B,2,FALSE))</f>
        <v>2050904</v>
      </c>
      <c r="F560" s="13" t="s">
        <v>407</v>
      </c>
      <c r="G560" s="15">
        <v>240873</v>
      </c>
      <c r="H560" s="15">
        <v>241423</v>
      </c>
    </row>
    <row r="561" spans="1:8">
      <c r="A561" s="12">
        <v>255060</v>
      </c>
      <c r="B561" s="13" t="s">
        <v>227</v>
      </c>
      <c r="C561" s="14" t="str">
        <f t="shared" si="16"/>
        <v>208</v>
      </c>
      <c r="D561" s="14" t="str">
        <f t="shared" si="17"/>
        <v>20805</v>
      </c>
      <c r="E561" s="14">
        <f>IF(ISNA(VLOOKUP(F561,'2021功能科目'!A:B,2,FALSE)),"",VLOOKUP(F561,'2021功能科目'!A:B,2,FALSE))</f>
        <v>2080502</v>
      </c>
      <c r="F561" s="13" t="s">
        <v>408</v>
      </c>
      <c r="G561" s="15">
        <v>1147403.61</v>
      </c>
      <c r="H561" s="15">
        <v>1145593.6</v>
      </c>
    </row>
    <row r="562" spans="1:8">
      <c r="A562" s="12">
        <v>255060</v>
      </c>
      <c r="B562" s="13" t="s">
        <v>227</v>
      </c>
      <c r="C562" s="14" t="str">
        <f t="shared" si="16"/>
        <v>208</v>
      </c>
      <c r="D562" s="14" t="str">
        <f t="shared" si="17"/>
        <v>20805</v>
      </c>
      <c r="E562" s="14">
        <f>IF(ISNA(VLOOKUP(F562,'2021功能科目'!A:B,2,FALSE)),"",VLOOKUP(F562,'2021功能科目'!A:B,2,FALSE))</f>
        <v>2080505</v>
      </c>
      <c r="F562" s="13" t="s">
        <v>409</v>
      </c>
      <c r="G562" s="15">
        <v>2178865.92</v>
      </c>
      <c r="H562" s="15">
        <v>2194769.92</v>
      </c>
    </row>
    <row r="563" spans="1:8">
      <c r="A563" s="12">
        <v>255060</v>
      </c>
      <c r="B563" s="13" t="s">
        <v>227</v>
      </c>
      <c r="C563" s="14" t="str">
        <f t="shared" si="16"/>
        <v>208</v>
      </c>
      <c r="D563" s="14" t="str">
        <f t="shared" si="17"/>
        <v>20805</v>
      </c>
      <c r="E563" s="14">
        <f>IF(ISNA(VLOOKUP(F563,'2021功能科目'!A:B,2,FALSE)),"",VLOOKUP(F563,'2021功能科目'!A:B,2,FALSE))</f>
        <v>2080506</v>
      </c>
      <c r="F563" s="13" t="s">
        <v>410</v>
      </c>
      <c r="G563" s="15">
        <v>1089432.96</v>
      </c>
      <c r="H563" s="15">
        <v>1097384.96</v>
      </c>
    </row>
    <row r="564" spans="1:8">
      <c r="A564" s="12">
        <v>255060</v>
      </c>
      <c r="B564" s="13" t="s">
        <v>227</v>
      </c>
      <c r="C564" s="14" t="str">
        <f t="shared" si="16"/>
        <v>210</v>
      </c>
      <c r="D564" s="14" t="str">
        <f t="shared" si="17"/>
        <v>21011</v>
      </c>
      <c r="E564" s="14">
        <f>IF(ISNA(VLOOKUP(F564,'2021功能科目'!A:B,2,FALSE)),"",VLOOKUP(F564,'2021功能科目'!A:B,2,FALSE))</f>
        <v>2101102</v>
      </c>
      <c r="F564" s="13" t="s">
        <v>411</v>
      </c>
      <c r="G564" s="15">
        <v>1874396.91</v>
      </c>
      <c r="H564" s="15">
        <v>1783250.56</v>
      </c>
    </row>
    <row r="565" spans="1:8">
      <c r="A565" s="12">
        <v>255060</v>
      </c>
      <c r="B565" s="13" t="s">
        <v>227</v>
      </c>
      <c r="C565" s="14" t="str">
        <f t="shared" si="16"/>
        <v>210</v>
      </c>
      <c r="D565" s="14" t="str">
        <f t="shared" si="17"/>
        <v>21011</v>
      </c>
      <c r="E565" s="14">
        <f>IF(ISNA(VLOOKUP(F565,'2021功能科目'!A:B,2,FALSE)),"",VLOOKUP(F565,'2021功能科目'!A:B,2,FALSE))</f>
        <v>2101199</v>
      </c>
      <c r="F565" s="13" t="s">
        <v>412</v>
      </c>
      <c r="G565" s="15">
        <v>180000</v>
      </c>
      <c r="H565" s="15">
        <v>180000</v>
      </c>
    </row>
    <row r="566" spans="1:8">
      <c r="A566" s="12">
        <v>255060</v>
      </c>
      <c r="B566" s="13" t="s">
        <v>227</v>
      </c>
      <c r="C566" s="14" t="str">
        <f t="shared" si="16"/>
        <v>221</v>
      </c>
      <c r="D566" s="14" t="str">
        <f t="shared" si="17"/>
        <v>22102</v>
      </c>
      <c r="E566" s="14">
        <f>IF(ISNA(VLOOKUP(F566,'2021功能科目'!A:B,2,FALSE)),"",VLOOKUP(F566,'2021功能科目'!A:B,2,FALSE))</f>
        <v>2210201</v>
      </c>
      <c r="F566" s="13" t="s">
        <v>413</v>
      </c>
      <c r="G566" s="15">
        <v>1821400</v>
      </c>
      <c r="H566" s="15">
        <v>1795117.44</v>
      </c>
    </row>
    <row r="567" spans="1:8">
      <c r="A567" s="12">
        <v>255060</v>
      </c>
      <c r="B567" s="13" t="s">
        <v>227</v>
      </c>
      <c r="C567" s="14" t="str">
        <f t="shared" si="16"/>
        <v>221</v>
      </c>
      <c r="D567" s="14" t="str">
        <f t="shared" si="17"/>
        <v>22102</v>
      </c>
      <c r="E567" s="14">
        <f>IF(ISNA(VLOOKUP(F567,'2021功能科目'!A:B,2,FALSE)),"",VLOOKUP(F567,'2021功能科目'!A:B,2,FALSE))</f>
        <v>2210202</v>
      </c>
      <c r="F567" s="13" t="s">
        <v>414</v>
      </c>
      <c r="G567" s="15">
        <v>65560</v>
      </c>
      <c r="H567" s="15">
        <v>65880</v>
      </c>
    </row>
    <row r="568" spans="1:8">
      <c r="A568" s="12">
        <v>255060</v>
      </c>
      <c r="B568" s="13" t="s">
        <v>227</v>
      </c>
      <c r="C568" s="14" t="str">
        <f t="shared" si="16"/>
        <v>221</v>
      </c>
      <c r="D568" s="14" t="str">
        <f t="shared" si="17"/>
        <v>22102</v>
      </c>
      <c r="E568" s="14">
        <f>IF(ISNA(VLOOKUP(F568,'2021功能科目'!A:B,2,FALSE)),"",VLOOKUP(F568,'2021功能科目'!A:B,2,FALSE))</f>
        <v>2210203</v>
      </c>
      <c r="F568" s="13" t="s">
        <v>415</v>
      </c>
      <c r="G568" s="15">
        <v>1373732</v>
      </c>
      <c r="H568" s="15">
        <v>1365936</v>
      </c>
    </row>
    <row r="569" spans="1:8">
      <c r="A569" s="12">
        <v>255061</v>
      </c>
      <c r="B569" s="13" t="s">
        <v>228</v>
      </c>
      <c r="C569" s="14" t="str">
        <f t="shared" si="16"/>
        <v>205</v>
      </c>
      <c r="D569" s="14" t="str">
        <f t="shared" si="17"/>
        <v>20502</v>
      </c>
      <c r="E569" s="14">
        <f>IF(ISNA(VLOOKUP(F569,'2021功能科目'!A:B,2,FALSE)),"",VLOOKUP(F569,'2021功能科目'!A:B,2,FALSE))</f>
        <v>2050202</v>
      </c>
      <c r="F569" s="13" t="s">
        <v>420</v>
      </c>
      <c r="G569" s="15">
        <v>72067620.58</v>
      </c>
      <c r="H569" s="15">
        <v>67046376.46</v>
      </c>
    </row>
    <row r="570" spans="1:8">
      <c r="A570" s="12">
        <v>255061</v>
      </c>
      <c r="B570" s="13" t="s">
        <v>228</v>
      </c>
      <c r="C570" s="14" t="str">
        <f t="shared" si="16"/>
        <v>205</v>
      </c>
      <c r="D570" s="14" t="str">
        <f t="shared" si="17"/>
        <v>20502</v>
      </c>
      <c r="E570" s="14">
        <f>IF(ISNA(VLOOKUP(F570,'2021功能科目'!A:B,2,FALSE)),"",VLOOKUP(F570,'2021功能科目'!A:B,2,FALSE))</f>
        <v>2050299</v>
      </c>
      <c r="F570" s="13" t="s">
        <v>404</v>
      </c>
      <c r="G570" s="15">
        <v>4105308.96</v>
      </c>
      <c r="H570" s="15">
        <v>2857100</v>
      </c>
    </row>
    <row r="571" spans="1:8">
      <c r="A571" s="12">
        <v>255061</v>
      </c>
      <c r="B571" s="13" t="s">
        <v>228</v>
      </c>
      <c r="C571" s="14" t="str">
        <f t="shared" si="16"/>
        <v>205</v>
      </c>
      <c r="D571" s="14" t="str">
        <f t="shared" si="17"/>
        <v>20508</v>
      </c>
      <c r="E571" s="14">
        <f>IF(ISNA(VLOOKUP(F571,'2021功能科目'!A:B,2,FALSE)),"",VLOOKUP(F571,'2021功能科目'!A:B,2,FALSE))</f>
        <v>2050803</v>
      </c>
      <c r="F571" s="13" t="s">
        <v>406</v>
      </c>
      <c r="G571" s="15">
        <v>0</v>
      </c>
      <c r="H571" s="15">
        <v>159120</v>
      </c>
    </row>
    <row r="572" spans="1:8">
      <c r="A572" s="12">
        <v>255061</v>
      </c>
      <c r="B572" s="13" t="s">
        <v>228</v>
      </c>
      <c r="C572" s="14" t="str">
        <f t="shared" si="16"/>
        <v>205</v>
      </c>
      <c r="D572" s="14" t="str">
        <f t="shared" si="17"/>
        <v>20509</v>
      </c>
      <c r="E572" s="14">
        <f>IF(ISNA(VLOOKUP(F572,'2021功能科目'!A:B,2,FALSE)),"",VLOOKUP(F572,'2021功能科目'!A:B,2,FALSE))</f>
        <v>2050904</v>
      </c>
      <c r="F572" s="13" t="s">
        <v>407</v>
      </c>
      <c r="G572" s="15">
        <v>3516569</v>
      </c>
      <c r="H572" s="15">
        <v>3858445</v>
      </c>
    </row>
    <row r="573" spans="1:8">
      <c r="A573" s="12">
        <v>255061</v>
      </c>
      <c r="B573" s="13" t="s">
        <v>228</v>
      </c>
      <c r="C573" s="14" t="str">
        <f t="shared" si="16"/>
        <v>208</v>
      </c>
      <c r="D573" s="14" t="str">
        <f t="shared" si="17"/>
        <v>20805</v>
      </c>
      <c r="E573" s="14">
        <f>IF(ISNA(VLOOKUP(F573,'2021功能科目'!A:B,2,FALSE)),"",VLOOKUP(F573,'2021功能科目'!A:B,2,FALSE))</f>
        <v>2080502</v>
      </c>
      <c r="F573" s="13" t="s">
        <v>408</v>
      </c>
      <c r="G573" s="15">
        <v>2196976</v>
      </c>
      <c r="H573" s="15">
        <v>1458290</v>
      </c>
    </row>
    <row r="574" spans="1:8">
      <c r="A574" s="12">
        <v>255061</v>
      </c>
      <c r="B574" s="13" t="s">
        <v>228</v>
      </c>
      <c r="C574" s="14" t="str">
        <f t="shared" si="16"/>
        <v>208</v>
      </c>
      <c r="D574" s="14" t="str">
        <f t="shared" si="17"/>
        <v>20805</v>
      </c>
      <c r="E574" s="14">
        <f>IF(ISNA(VLOOKUP(F574,'2021功能科目'!A:B,2,FALSE)),"",VLOOKUP(F574,'2021功能科目'!A:B,2,FALSE))</f>
        <v>2080505</v>
      </c>
      <c r="F574" s="13" t="s">
        <v>409</v>
      </c>
      <c r="G574" s="15">
        <v>6404328.48</v>
      </c>
      <c r="H574" s="15">
        <v>7562982.56</v>
      </c>
    </row>
    <row r="575" spans="1:8">
      <c r="A575" s="12">
        <v>255061</v>
      </c>
      <c r="B575" s="13" t="s">
        <v>228</v>
      </c>
      <c r="C575" s="14" t="str">
        <f t="shared" si="16"/>
        <v>208</v>
      </c>
      <c r="D575" s="14" t="str">
        <f t="shared" si="17"/>
        <v>20805</v>
      </c>
      <c r="E575" s="14">
        <f>IF(ISNA(VLOOKUP(F575,'2021功能科目'!A:B,2,FALSE)),"",VLOOKUP(F575,'2021功能科目'!A:B,2,FALSE))</f>
        <v>2080506</v>
      </c>
      <c r="F575" s="13" t="s">
        <v>410</v>
      </c>
      <c r="G575" s="15">
        <v>3202164.24</v>
      </c>
      <c r="H575" s="15">
        <v>3781491.28</v>
      </c>
    </row>
    <row r="576" spans="1:8">
      <c r="A576" s="12">
        <v>255061</v>
      </c>
      <c r="B576" s="13" t="s">
        <v>228</v>
      </c>
      <c r="C576" s="14" t="str">
        <f t="shared" si="16"/>
        <v>210</v>
      </c>
      <c r="D576" s="14" t="str">
        <f t="shared" si="17"/>
        <v>21011</v>
      </c>
      <c r="E576" s="14">
        <f>IF(ISNA(VLOOKUP(F576,'2021功能科目'!A:B,2,FALSE)),"",VLOOKUP(F576,'2021功能科目'!A:B,2,FALSE))</f>
        <v>2101102</v>
      </c>
      <c r="F576" s="13" t="s">
        <v>411</v>
      </c>
      <c r="G576" s="15">
        <v>6155395.66</v>
      </c>
      <c r="H576" s="15">
        <v>6144923.33</v>
      </c>
    </row>
    <row r="577" spans="1:8">
      <c r="A577" s="12">
        <v>255061</v>
      </c>
      <c r="B577" s="13" t="s">
        <v>228</v>
      </c>
      <c r="C577" s="14" t="str">
        <f t="shared" si="16"/>
        <v>221</v>
      </c>
      <c r="D577" s="14" t="str">
        <f t="shared" si="17"/>
        <v>22102</v>
      </c>
      <c r="E577" s="14">
        <f>IF(ISNA(VLOOKUP(F577,'2021功能科目'!A:B,2,FALSE)),"",VLOOKUP(F577,'2021功能科目'!A:B,2,FALSE))</f>
        <v>2210201</v>
      </c>
      <c r="F577" s="13" t="s">
        <v>413</v>
      </c>
      <c r="G577" s="15">
        <v>6266160</v>
      </c>
      <c r="H577" s="15">
        <v>6177676.92</v>
      </c>
    </row>
    <row r="578" spans="1:8">
      <c r="A578" s="12">
        <v>255061</v>
      </c>
      <c r="B578" s="13" t="s">
        <v>228</v>
      </c>
      <c r="C578" s="14" t="str">
        <f t="shared" si="16"/>
        <v>221</v>
      </c>
      <c r="D578" s="14" t="str">
        <f t="shared" si="17"/>
        <v>22102</v>
      </c>
      <c r="E578" s="14">
        <f>IF(ISNA(VLOOKUP(F578,'2021功能科目'!A:B,2,FALSE)),"",VLOOKUP(F578,'2021功能科目'!A:B,2,FALSE))</f>
        <v>2210202</v>
      </c>
      <c r="F578" s="13" t="s">
        <v>414</v>
      </c>
      <c r="G578" s="15">
        <v>126760</v>
      </c>
      <c r="H578" s="15">
        <v>129480</v>
      </c>
    </row>
    <row r="579" spans="1:8">
      <c r="A579" s="12">
        <v>255061</v>
      </c>
      <c r="B579" s="13" t="s">
        <v>228</v>
      </c>
      <c r="C579" s="14" t="str">
        <f t="shared" ref="C579:C642" si="18">LEFT(D579,3)</f>
        <v>221</v>
      </c>
      <c r="D579" s="14" t="str">
        <f t="shared" ref="D579:D642" si="19">LEFT(E579,5)</f>
        <v>22102</v>
      </c>
      <c r="E579" s="14">
        <f>IF(ISNA(VLOOKUP(F579,'2021功能科目'!A:B,2,FALSE)),"",VLOOKUP(F579,'2021功能科目'!A:B,2,FALSE))</f>
        <v>2210203</v>
      </c>
      <c r="F579" s="13" t="s">
        <v>415</v>
      </c>
      <c r="G579" s="15">
        <v>5256778</v>
      </c>
      <c r="H579" s="15">
        <v>61306056</v>
      </c>
    </row>
    <row r="580" spans="1:8">
      <c r="A580" s="12">
        <v>255062</v>
      </c>
      <c r="B580" s="13" t="s">
        <v>229</v>
      </c>
      <c r="C580" s="14" t="str">
        <f t="shared" si="18"/>
        <v>205</v>
      </c>
      <c r="D580" s="14" t="str">
        <f t="shared" si="19"/>
        <v>20502</v>
      </c>
      <c r="E580" s="14">
        <f>IF(ISNA(VLOOKUP(F580,'2021功能科目'!A:B,2,FALSE)),"",VLOOKUP(F580,'2021功能科目'!A:B,2,FALSE))</f>
        <v>2050202</v>
      </c>
      <c r="F580" s="13" t="s">
        <v>420</v>
      </c>
      <c r="G580" s="15">
        <v>128822768.8</v>
      </c>
      <c r="H580" s="15">
        <v>118509009.3</v>
      </c>
    </row>
    <row r="581" spans="1:8">
      <c r="A581" s="12">
        <v>255062</v>
      </c>
      <c r="B581" s="13" t="s">
        <v>229</v>
      </c>
      <c r="C581" s="14" t="str">
        <f t="shared" si="18"/>
        <v>205</v>
      </c>
      <c r="D581" s="14" t="str">
        <f t="shared" si="19"/>
        <v>20502</v>
      </c>
      <c r="E581" s="14">
        <f>IF(ISNA(VLOOKUP(F581,'2021功能科目'!A:B,2,FALSE)),"",VLOOKUP(F581,'2021功能科目'!A:B,2,FALSE))</f>
        <v>2050299</v>
      </c>
      <c r="F581" s="13" t="s">
        <v>404</v>
      </c>
      <c r="G581" s="15">
        <v>9298760.93</v>
      </c>
      <c r="H581" s="15">
        <v>6012250</v>
      </c>
    </row>
    <row r="582" spans="1:8">
      <c r="A582" s="12">
        <v>255062</v>
      </c>
      <c r="B582" s="13" t="s">
        <v>229</v>
      </c>
      <c r="C582" s="14" t="str">
        <f t="shared" si="18"/>
        <v>205</v>
      </c>
      <c r="D582" s="14" t="str">
        <f t="shared" si="19"/>
        <v>20508</v>
      </c>
      <c r="E582" s="14">
        <f>IF(ISNA(VLOOKUP(F582,'2021功能科目'!A:B,2,FALSE)),"",VLOOKUP(F582,'2021功能科目'!A:B,2,FALSE))</f>
        <v>2050803</v>
      </c>
      <c r="F582" s="13" t="s">
        <v>406</v>
      </c>
      <c r="G582" s="15">
        <v>37840</v>
      </c>
      <c r="H582" s="15">
        <v>276080</v>
      </c>
    </row>
    <row r="583" spans="1:8">
      <c r="A583" s="12">
        <v>255062</v>
      </c>
      <c r="B583" s="13" t="s">
        <v>229</v>
      </c>
      <c r="C583" s="14" t="str">
        <f t="shared" si="18"/>
        <v>205</v>
      </c>
      <c r="D583" s="14" t="str">
        <f t="shared" si="19"/>
        <v>20509</v>
      </c>
      <c r="E583" s="14">
        <f>IF(ISNA(VLOOKUP(F583,'2021功能科目'!A:B,2,FALSE)),"",VLOOKUP(F583,'2021功能科目'!A:B,2,FALSE))</f>
        <v>2050903</v>
      </c>
      <c r="F583" s="13" t="s">
        <v>417</v>
      </c>
      <c r="G583" s="15">
        <v>2000000</v>
      </c>
      <c r="H583" s="15">
        <v>2000000</v>
      </c>
    </row>
    <row r="584" spans="1:8">
      <c r="A584" s="12">
        <v>255062</v>
      </c>
      <c r="B584" s="13" t="s">
        <v>229</v>
      </c>
      <c r="C584" s="14" t="str">
        <f t="shared" si="18"/>
        <v>205</v>
      </c>
      <c r="D584" s="14" t="str">
        <f t="shared" si="19"/>
        <v>20509</v>
      </c>
      <c r="E584" s="14">
        <f>IF(ISNA(VLOOKUP(F584,'2021功能科目'!A:B,2,FALSE)),"",VLOOKUP(F584,'2021功能科目'!A:B,2,FALSE))</f>
        <v>2050904</v>
      </c>
      <c r="F584" s="13" t="s">
        <v>407</v>
      </c>
      <c r="G584" s="15">
        <v>83200</v>
      </c>
      <c r="H584" s="15">
        <v>83897</v>
      </c>
    </row>
    <row r="585" spans="1:8">
      <c r="A585" s="12">
        <v>255062</v>
      </c>
      <c r="B585" s="13" t="s">
        <v>229</v>
      </c>
      <c r="C585" s="14" t="str">
        <f t="shared" si="18"/>
        <v>208</v>
      </c>
      <c r="D585" s="14" t="str">
        <f t="shared" si="19"/>
        <v>20805</v>
      </c>
      <c r="E585" s="14">
        <f>IF(ISNA(VLOOKUP(F585,'2021功能科目'!A:B,2,FALSE)),"",VLOOKUP(F585,'2021功能科目'!A:B,2,FALSE))</f>
        <v>2080502</v>
      </c>
      <c r="F585" s="13" t="s">
        <v>408</v>
      </c>
      <c r="G585" s="15">
        <v>5590923.2</v>
      </c>
      <c r="H585" s="15">
        <v>4726723</v>
      </c>
    </row>
    <row r="586" spans="1:8">
      <c r="A586" s="12">
        <v>255062</v>
      </c>
      <c r="B586" s="13" t="s">
        <v>229</v>
      </c>
      <c r="C586" s="14" t="str">
        <f t="shared" si="18"/>
        <v>208</v>
      </c>
      <c r="D586" s="14" t="str">
        <f t="shared" si="19"/>
        <v>20805</v>
      </c>
      <c r="E586" s="14">
        <f>IF(ISNA(VLOOKUP(F586,'2021功能科目'!A:B,2,FALSE)),"",VLOOKUP(F586,'2021功能科目'!A:B,2,FALSE))</f>
        <v>2080505</v>
      </c>
      <c r="F586" s="13" t="s">
        <v>409</v>
      </c>
      <c r="G586" s="15">
        <v>12620688.48</v>
      </c>
      <c r="H586" s="15">
        <v>13679320.64</v>
      </c>
    </row>
    <row r="587" spans="1:8">
      <c r="A587" s="12">
        <v>255062</v>
      </c>
      <c r="B587" s="13" t="s">
        <v>229</v>
      </c>
      <c r="C587" s="14" t="str">
        <f t="shared" si="18"/>
        <v>208</v>
      </c>
      <c r="D587" s="14" t="str">
        <f t="shared" si="19"/>
        <v>20805</v>
      </c>
      <c r="E587" s="14">
        <f>IF(ISNA(VLOOKUP(F587,'2021功能科目'!A:B,2,FALSE)),"",VLOOKUP(F587,'2021功能科目'!A:B,2,FALSE))</f>
        <v>2080506</v>
      </c>
      <c r="F587" s="13" t="s">
        <v>410</v>
      </c>
      <c r="G587" s="15">
        <v>6310344.24</v>
      </c>
      <c r="H587" s="15">
        <v>6839660.32</v>
      </c>
    </row>
    <row r="588" spans="1:8">
      <c r="A588" s="12">
        <v>255062</v>
      </c>
      <c r="B588" s="13" t="s">
        <v>229</v>
      </c>
      <c r="C588" s="14" t="str">
        <f t="shared" si="18"/>
        <v>208</v>
      </c>
      <c r="D588" s="14" t="str">
        <f t="shared" si="19"/>
        <v>20808</v>
      </c>
      <c r="E588" s="14">
        <f>IF(ISNA(VLOOKUP(F588,'2021功能科目'!A:B,2,FALSE)),"",VLOOKUP(F588,'2021功能科目'!A:B,2,FALSE))</f>
        <v>2080801</v>
      </c>
      <c r="F588" s="13" t="s">
        <v>416</v>
      </c>
      <c r="G588" s="15">
        <v>275118</v>
      </c>
      <c r="H588" s="15">
        <v>0</v>
      </c>
    </row>
    <row r="589" spans="1:8">
      <c r="A589" s="12">
        <v>255062</v>
      </c>
      <c r="B589" s="13" t="s">
        <v>229</v>
      </c>
      <c r="C589" s="14" t="str">
        <f t="shared" si="18"/>
        <v>210</v>
      </c>
      <c r="D589" s="14" t="str">
        <f t="shared" si="19"/>
        <v>21011</v>
      </c>
      <c r="E589" s="14">
        <f>IF(ISNA(VLOOKUP(F589,'2021功能科目'!A:B,2,FALSE)),"",VLOOKUP(F589,'2021功能科目'!A:B,2,FALSE))</f>
        <v>2101102</v>
      </c>
      <c r="F589" s="13" t="s">
        <v>411</v>
      </c>
      <c r="G589" s="15">
        <v>11596671.64</v>
      </c>
      <c r="H589" s="15">
        <v>11114448.02</v>
      </c>
    </row>
    <row r="590" spans="1:8">
      <c r="A590" s="12">
        <v>255062</v>
      </c>
      <c r="B590" s="13" t="s">
        <v>229</v>
      </c>
      <c r="C590" s="14" t="str">
        <f t="shared" si="18"/>
        <v>210</v>
      </c>
      <c r="D590" s="14" t="str">
        <f t="shared" si="19"/>
        <v>21011</v>
      </c>
      <c r="E590" s="14">
        <f>IF(ISNA(VLOOKUP(F590,'2021功能科目'!A:B,2,FALSE)),"",VLOOKUP(F590,'2021功能科目'!A:B,2,FALSE))</f>
        <v>2101199</v>
      </c>
      <c r="F590" s="13" t="s">
        <v>412</v>
      </c>
      <c r="G590" s="15">
        <v>270000</v>
      </c>
      <c r="H590" s="15">
        <v>360000</v>
      </c>
    </row>
    <row r="591" spans="1:8">
      <c r="A591" s="12">
        <v>255062</v>
      </c>
      <c r="B591" s="13" t="s">
        <v>229</v>
      </c>
      <c r="C591" s="14" t="str">
        <f t="shared" si="18"/>
        <v>221</v>
      </c>
      <c r="D591" s="14" t="str">
        <f t="shared" si="19"/>
        <v>22102</v>
      </c>
      <c r="E591" s="14">
        <f>IF(ISNA(VLOOKUP(F591,'2021功能科目'!A:B,2,FALSE)),"",VLOOKUP(F591,'2021功能科目'!A:B,2,FALSE))</f>
        <v>2210201</v>
      </c>
      <c r="F591" s="13" t="s">
        <v>413</v>
      </c>
      <c r="G591" s="15">
        <v>12096848</v>
      </c>
      <c r="H591" s="15">
        <v>11136450.48</v>
      </c>
    </row>
    <row r="592" spans="1:8">
      <c r="A592" s="12">
        <v>255062</v>
      </c>
      <c r="B592" s="13" t="s">
        <v>229</v>
      </c>
      <c r="C592" s="14" t="str">
        <f t="shared" si="18"/>
        <v>221</v>
      </c>
      <c r="D592" s="14" t="str">
        <f t="shared" si="19"/>
        <v>22102</v>
      </c>
      <c r="E592" s="14">
        <f>IF(ISNA(VLOOKUP(F592,'2021功能科目'!A:B,2,FALSE)),"",VLOOKUP(F592,'2021功能科目'!A:B,2,FALSE))</f>
        <v>2210202</v>
      </c>
      <c r="F592" s="13" t="s">
        <v>414</v>
      </c>
      <c r="G592" s="15">
        <v>346760</v>
      </c>
      <c r="H592" s="15">
        <v>353520</v>
      </c>
    </row>
    <row r="593" spans="1:8">
      <c r="A593" s="12">
        <v>255062</v>
      </c>
      <c r="B593" s="13" t="s">
        <v>229</v>
      </c>
      <c r="C593" s="14" t="str">
        <f t="shared" si="18"/>
        <v>221</v>
      </c>
      <c r="D593" s="14" t="str">
        <f t="shared" si="19"/>
        <v>22102</v>
      </c>
      <c r="E593" s="14">
        <f>IF(ISNA(VLOOKUP(F593,'2021功能科目'!A:B,2,FALSE)),"",VLOOKUP(F593,'2021功能科目'!A:B,2,FALSE))</f>
        <v>2210203</v>
      </c>
      <c r="F593" s="13" t="s">
        <v>415</v>
      </c>
      <c r="G593" s="15">
        <v>9382923</v>
      </c>
      <c r="H593" s="15">
        <v>9281412</v>
      </c>
    </row>
    <row r="594" spans="1:8">
      <c r="A594" s="12">
        <v>255063</v>
      </c>
      <c r="B594" s="13" t="s">
        <v>230</v>
      </c>
      <c r="C594" s="14" t="str">
        <f t="shared" si="18"/>
        <v>205</v>
      </c>
      <c r="D594" s="14" t="str">
        <f t="shared" si="19"/>
        <v>20502</v>
      </c>
      <c r="E594" s="14">
        <f>IF(ISNA(VLOOKUP(F594,'2021功能科目'!A:B,2,FALSE)),"",VLOOKUP(F594,'2021功能科目'!A:B,2,FALSE))</f>
        <v>2050202</v>
      </c>
      <c r="F594" s="13" t="s">
        <v>420</v>
      </c>
      <c r="G594" s="15">
        <v>16045766.74</v>
      </c>
      <c r="H594" s="15">
        <v>13990413.89</v>
      </c>
    </row>
    <row r="595" spans="1:8">
      <c r="A595" s="12">
        <v>255063</v>
      </c>
      <c r="B595" s="13" t="s">
        <v>230</v>
      </c>
      <c r="C595" s="14" t="str">
        <f t="shared" si="18"/>
        <v>205</v>
      </c>
      <c r="D595" s="14" t="str">
        <f t="shared" si="19"/>
        <v>20502</v>
      </c>
      <c r="E595" s="14">
        <f>IF(ISNA(VLOOKUP(F595,'2021功能科目'!A:B,2,FALSE)),"",VLOOKUP(F595,'2021功能科目'!A:B,2,FALSE))</f>
        <v>2050299</v>
      </c>
      <c r="F595" s="13" t="s">
        <v>404</v>
      </c>
      <c r="G595" s="15">
        <v>557114.28</v>
      </c>
      <c r="H595" s="15">
        <v>507155.28</v>
      </c>
    </row>
    <row r="596" spans="1:8">
      <c r="A596" s="12">
        <v>255063</v>
      </c>
      <c r="B596" s="13" t="s">
        <v>230</v>
      </c>
      <c r="C596" s="14" t="str">
        <f t="shared" si="18"/>
        <v>205</v>
      </c>
      <c r="D596" s="14" t="str">
        <f t="shared" si="19"/>
        <v>20508</v>
      </c>
      <c r="E596" s="14">
        <f>IF(ISNA(VLOOKUP(F596,'2021功能科目'!A:B,2,FALSE)),"",VLOOKUP(F596,'2021功能科目'!A:B,2,FALSE))</f>
        <v>2050803</v>
      </c>
      <c r="F596" s="13" t="s">
        <v>406</v>
      </c>
      <c r="G596" s="15">
        <v>11708</v>
      </c>
      <c r="H596" s="15">
        <v>34000</v>
      </c>
    </row>
    <row r="597" spans="1:8">
      <c r="A597" s="12">
        <v>255063</v>
      </c>
      <c r="B597" s="13" t="s">
        <v>230</v>
      </c>
      <c r="C597" s="14" t="str">
        <f t="shared" si="18"/>
        <v>205</v>
      </c>
      <c r="D597" s="14" t="str">
        <f t="shared" si="19"/>
        <v>20509</v>
      </c>
      <c r="E597" s="14">
        <f>IF(ISNA(VLOOKUP(F597,'2021功能科目'!A:B,2,FALSE)),"",VLOOKUP(F597,'2021功能科目'!A:B,2,FALSE))</f>
        <v>2050903</v>
      </c>
      <c r="F597" s="13" t="s">
        <v>417</v>
      </c>
      <c r="G597" s="15">
        <v>299474</v>
      </c>
      <c r="H597" s="15">
        <v>300000</v>
      </c>
    </row>
    <row r="598" spans="1:8">
      <c r="A598" s="12">
        <v>255063</v>
      </c>
      <c r="B598" s="13" t="s">
        <v>230</v>
      </c>
      <c r="C598" s="14" t="str">
        <f t="shared" si="18"/>
        <v>208</v>
      </c>
      <c r="D598" s="14" t="str">
        <f t="shared" si="19"/>
        <v>20805</v>
      </c>
      <c r="E598" s="14">
        <f>IF(ISNA(VLOOKUP(F598,'2021功能科目'!A:B,2,FALSE)),"",VLOOKUP(F598,'2021功能科目'!A:B,2,FALSE))</f>
        <v>2080502</v>
      </c>
      <c r="F598" s="13" t="s">
        <v>408</v>
      </c>
      <c r="G598" s="15">
        <v>570694</v>
      </c>
      <c r="H598" s="15">
        <v>413210</v>
      </c>
    </row>
    <row r="599" spans="1:8">
      <c r="A599" s="12">
        <v>255063</v>
      </c>
      <c r="B599" s="13" t="s">
        <v>230</v>
      </c>
      <c r="C599" s="14" t="str">
        <f t="shared" si="18"/>
        <v>208</v>
      </c>
      <c r="D599" s="14" t="str">
        <f t="shared" si="19"/>
        <v>20805</v>
      </c>
      <c r="E599" s="14">
        <f>IF(ISNA(VLOOKUP(F599,'2021功能科目'!A:B,2,FALSE)),"",VLOOKUP(F599,'2021功能科目'!A:B,2,FALSE))</f>
        <v>2080505</v>
      </c>
      <c r="F599" s="13" t="s">
        <v>409</v>
      </c>
      <c r="G599" s="15">
        <v>1520067.72</v>
      </c>
      <c r="H599" s="15">
        <v>1622237.76</v>
      </c>
    </row>
    <row r="600" spans="1:8">
      <c r="A600" s="12">
        <v>255063</v>
      </c>
      <c r="B600" s="13" t="s">
        <v>230</v>
      </c>
      <c r="C600" s="14" t="str">
        <f t="shared" si="18"/>
        <v>208</v>
      </c>
      <c r="D600" s="14" t="str">
        <f t="shared" si="19"/>
        <v>20805</v>
      </c>
      <c r="E600" s="14">
        <f>IF(ISNA(VLOOKUP(F600,'2021功能科目'!A:B,2,FALSE)),"",VLOOKUP(F600,'2021功能科目'!A:B,2,FALSE))</f>
        <v>2080506</v>
      </c>
      <c r="F600" s="13" t="s">
        <v>410</v>
      </c>
      <c r="G600" s="15">
        <v>760017.76</v>
      </c>
      <c r="H600" s="15">
        <v>811118.88</v>
      </c>
    </row>
    <row r="601" spans="1:8">
      <c r="A601" s="12">
        <v>255063</v>
      </c>
      <c r="B601" s="13" t="s">
        <v>230</v>
      </c>
      <c r="C601" s="14" t="str">
        <f t="shared" si="18"/>
        <v>210</v>
      </c>
      <c r="D601" s="14" t="str">
        <f t="shared" si="19"/>
        <v>21011</v>
      </c>
      <c r="E601" s="14">
        <f>IF(ISNA(VLOOKUP(F601,'2021功能科目'!A:B,2,FALSE)),"",VLOOKUP(F601,'2021功能科目'!A:B,2,FALSE))</f>
        <v>2101102</v>
      </c>
      <c r="F601" s="13" t="s">
        <v>411</v>
      </c>
      <c r="G601" s="15">
        <v>1336052.97</v>
      </c>
      <c r="H601" s="15">
        <v>1318068.18</v>
      </c>
    </row>
    <row r="602" spans="1:8">
      <c r="A602" s="12">
        <v>255063</v>
      </c>
      <c r="B602" s="13" t="s">
        <v>230</v>
      </c>
      <c r="C602" s="14" t="str">
        <f t="shared" si="18"/>
        <v>221</v>
      </c>
      <c r="D602" s="14" t="str">
        <f t="shared" si="19"/>
        <v>22102</v>
      </c>
      <c r="E602" s="14">
        <f>IF(ISNA(VLOOKUP(F602,'2021功能科目'!A:B,2,FALSE)),"",VLOOKUP(F602,'2021功能科目'!A:B,2,FALSE))</f>
        <v>2210201</v>
      </c>
      <c r="F602" s="13" t="s">
        <v>413</v>
      </c>
      <c r="G602" s="15">
        <v>1413920</v>
      </c>
      <c r="H602" s="15">
        <v>1324678.32</v>
      </c>
    </row>
    <row r="603" spans="1:8">
      <c r="A603" s="12">
        <v>255063</v>
      </c>
      <c r="B603" s="13" t="s">
        <v>230</v>
      </c>
      <c r="C603" s="14" t="str">
        <f t="shared" si="18"/>
        <v>221</v>
      </c>
      <c r="D603" s="14" t="str">
        <f t="shared" si="19"/>
        <v>22102</v>
      </c>
      <c r="E603" s="14">
        <f>IF(ISNA(VLOOKUP(F603,'2021功能科目'!A:B,2,FALSE)),"",VLOOKUP(F603,'2021功能科目'!A:B,2,FALSE))</f>
        <v>2210202</v>
      </c>
      <c r="F603" s="13" t="s">
        <v>414</v>
      </c>
      <c r="G603" s="15">
        <v>35760</v>
      </c>
      <c r="H603" s="15">
        <v>36480</v>
      </c>
    </row>
    <row r="604" spans="1:8">
      <c r="A604" s="12">
        <v>255063</v>
      </c>
      <c r="B604" s="13" t="s">
        <v>230</v>
      </c>
      <c r="C604" s="14" t="str">
        <f t="shared" si="18"/>
        <v>221</v>
      </c>
      <c r="D604" s="14" t="str">
        <f t="shared" si="19"/>
        <v>22102</v>
      </c>
      <c r="E604" s="14">
        <f>IF(ISNA(VLOOKUP(F604,'2021功能科目'!A:B,2,FALSE)),"",VLOOKUP(F604,'2021功能科目'!A:B,2,FALSE))</f>
        <v>2210203</v>
      </c>
      <c r="F604" s="13" t="s">
        <v>415</v>
      </c>
      <c r="G604" s="15">
        <v>1309020</v>
      </c>
      <c r="H604" s="15">
        <v>1206924</v>
      </c>
    </row>
    <row r="605" spans="1:8">
      <c r="A605" s="12">
        <v>255064</v>
      </c>
      <c r="B605" s="13" t="s">
        <v>231</v>
      </c>
      <c r="C605" s="14" t="str">
        <f t="shared" si="18"/>
        <v>205</v>
      </c>
      <c r="D605" s="14" t="str">
        <f t="shared" si="19"/>
        <v>20502</v>
      </c>
      <c r="E605" s="14">
        <f>IF(ISNA(VLOOKUP(F605,'2021功能科目'!A:B,2,FALSE)),"",VLOOKUP(F605,'2021功能科目'!A:B,2,FALSE))</f>
        <v>2050202</v>
      </c>
      <c r="F605" s="13" t="s">
        <v>420</v>
      </c>
      <c r="G605" s="15">
        <v>44369854.89</v>
      </c>
      <c r="H605" s="15">
        <v>40873089.92</v>
      </c>
    </row>
    <row r="606" spans="1:8">
      <c r="A606" s="12">
        <v>255064</v>
      </c>
      <c r="B606" s="13" t="s">
        <v>231</v>
      </c>
      <c r="C606" s="14" t="str">
        <f t="shared" si="18"/>
        <v>205</v>
      </c>
      <c r="D606" s="14" t="str">
        <f t="shared" si="19"/>
        <v>20502</v>
      </c>
      <c r="E606" s="14">
        <f>IF(ISNA(VLOOKUP(F606,'2021功能科目'!A:B,2,FALSE)),"",VLOOKUP(F606,'2021功能科目'!A:B,2,FALSE))</f>
        <v>2050299</v>
      </c>
      <c r="F606" s="13" t="s">
        <v>404</v>
      </c>
      <c r="G606" s="15">
        <v>1559390.01</v>
      </c>
      <c r="H606" s="15">
        <v>1493200</v>
      </c>
    </row>
    <row r="607" spans="1:8">
      <c r="A607" s="12">
        <v>255064</v>
      </c>
      <c r="B607" s="13" t="s">
        <v>231</v>
      </c>
      <c r="C607" s="14" t="str">
        <f t="shared" si="18"/>
        <v>205</v>
      </c>
      <c r="D607" s="14" t="str">
        <f t="shared" si="19"/>
        <v>20508</v>
      </c>
      <c r="E607" s="14">
        <f>IF(ISNA(VLOOKUP(F607,'2021功能科目'!A:B,2,FALSE)),"",VLOOKUP(F607,'2021功能科目'!A:B,2,FALSE))</f>
        <v>2050803</v>
      </c>
      <c r="F607" s="13" t="s">
        <v>406</v>
      </c>
      <c r="G607" s="15">
        <v>102680</v>
      </c>
      <c r="H607" s="15">
        <v>102680</v>
      </c>
    </row>
    <row r="608" spans="1:8">
      <c r="A608" s="12">
        <v>255064</v>
      </c>
      <c r="B608" s="13" t="s">
        <v>231</v>
      </c>
      <c r="C608" s="14" t="str">
        <f t="shared" si="18"/>
        <v>205</v>
      </c>
      <c r="D608" s="14" t="str">
        <f t="shared" si="19"/>
        <v>20509</v>
      </c>
      <c r="E608" s="14">
        <f>IF(ISNA(VLOOKUP(F608,'2021功能科目'!A:B,2,FALSE)),"",VLOOKUP(F608,'2021功能科目'!A:B,2,FALSE))</f>
        <v>2050903</v>
      </c>
      <c r="F608" s="13" t="s">
        <v>417</v>
      </c>
      <c r="G608" s="15">
        <v>149928</v>
      </c>
      <c r="H608" s="15">
        <v>150000</v>
      </c>
    </row>
    <row r="609" spans="1:8">
      <c r="A609" s="12">
        <v>255064</v>
      </c>
      <c r="B609" s="13" t="s">
        <v>231</v>
      </c>
      <c r="C609" s="14" t="str">
        <f t="shared" si="18"/>
        <v>205</v>
      </c>
      <c r="D609" s="14" t="str">
        <f t="shared" si="19"/>
        <v>20509</v>
      </c>
      <c r="E609" s="14">
        <f>IF(ISNA(VLOOKUP(F609,'2021功能科目'!A:B,2,FALSE)),"",VLOOKUP(F609,'2021功能科目'!A:B,2,FALSE))</f>
        <v>2050904</v>
      </c>
      <c r="F609" s="13" t="s">
        <v>407</v>
      </c>
      <c r="G609" s="15">
        <v>290000</v>
      </c>
      <c r="H609" s="15">
        <v>290000</v>
      </c>
    </row>
    <row r="610" spans="1:8">
      <c r="A610" s="12">
        <v>255064</v>
      </c>
      <c r="B610" s="13" t="s">
        <v>231</v>
      </c>
      <c r="C610" s="14" t="str">
        <f t="shared" si="18"/>
        <v>205</v>
      </c>
      <c r="D610" s="14" t="str">
        <f t="shared" si="19"/>
        <v>20509</v>
      </c>
      <c r="E610" s="14">
        <f>IF(ISNA(VLOOKUP(F610,'2021功能科目'!A:B,2,FALSE)),"",VLOOKUP(F610,'2021功能科目'!A:B,2,FALSE))</f>
        <v>2050999</v>
      </c>
      <c r="F610" s="13" t="s">
        <v>421</v>
      </c>
      <c r="G610" s="15">
        <v>28562.59</v>
      </c>
      <c r="H610" s="15">
        <v>28562.59</v>
      </c>
    </row>
    <row r="611" spans="1:8">
      <c r="A611" s="12">
        <v>255064</v>
      </c>
      <c r="B611" s="13" t="s">
        <v>231</v>
      </c>
      <c r="C611" s="14" t="str">
        <f t="shared" si="18"/>
        <v>208</v>
      </c>
      <c r="D611" s="14" t="str">
        <f t="shared" si="19"/>
        <v>20805</v>
      </c>
      <c r="E611" s="14">
        <f>IF(ISNA(VLOOKUP(F611,'2021功能科目'!A:B,2,FALSE)),"",VLOOKUP(F611,'2021功能科目'!A:B,2,FALSE))</f>
        <v>2080502</v>
      </c>
      <c r="F611" s="13" t="s">
        <v>408</v>
      </c>
      <c r="G611" s="15">
        <v>1968958</v>
      </c>
      <c r="H611" s="15">
        <v>1225438</v>
      </c>
    </row>
    <row r="612" spans="1:8">
      <c r="A612" s="12">
        <v>255064</v>
      </c>
      <c r="B612" s="13" t="s">
        <v>231</v>
      </c>
      <c r="C612" s="14" t="str">
        <f t="shared" si="18"/>
        <v>208</v>
      </c>
      <c r="D612" s="14" t="str">
        <f t="shared" si="19"/>
        <v>20805</v>
      </c>
      <c r="E612" s="14">
        <f>IF(ISNA(VLOOKUP(F612,'2021功能科目'!A:B,2,FALSE)),"",VLOOKUP(F612,'2021功能科目'!A:B,2,FALSE))</f>
        <v>2080505</v>
      </c>
      <c r="F612" s="13" t="s">
        <v>409</v>
      </c>
      <c r="G612" s="15">
        <v>4171548.24</v>
      </c>
      <c r="H612" s="15">
        <v>4759536.59</v>
      </c>
    </row>
    <row r="613" spans="1:8">
      <c r="A613" s="12">
        <v>255064</v>
      </c>
      <c r="B613" s="13" t="s">
        <v>231</v>
      </c>
      <c r="C613" s="14" t="str">
        <f t="shared" si="18"/>
        <v>208</v>
      </c>
      <c r="D613" s="14" t="str">
        <f t="shared" si="19"/>
        <v>20805</v>
      </c>
      <c r="E613" s="14">
        <f>IF(ISNA(VLOOKUP(F613,'2021功能科目'!A:B,2,FALSE)),"",VLOOKUP(F613,'2021功能科目'!A:B,2,FALSE))</f>
        <v>2080506</v>
      </c>
      <c r="F613" s="13" t="s">
        <v>410</v>
      </c>
      <c r="G613" s="15">
        <v>2086025.37</v>
      </c>
      <c r="H613" s="15">
        <v>2379768.29</v>
      </c>
    </row>
    <row r="614" spans="1:8">
      <c r="A614" s="12">
        <v>255064</v>
      </c>
      <c r="B614" s="13" t="s">
        <v>231</v>
      </c>
      <c r="C614" s="14" t="str">
        <f t="shared" si="18"/>
        <v>210</v>
      </c>
      <c r="D614" s="14" t="str">
        <f t="shared" si="19"/>
        <v>21011</v>
      </c>
      <c r="E614" s="14">
        <f>IF(ISNA(VLOOKUP(F614,'2021功能科目'!A:B,2,FALSE)),"",VLOOKUP(F614,'2021功能科目'!A:B,2,FALSE))</f>
        <v>2101102</v>
      </c>
      <c r="F614" s="13" t="s">
        <v>411</v>
      </c>
      <c r="G614" s="15">
        <v>4624502.83</v>
      </c>
      <c r="H614" s="15">
        <v>3867123.48</v>
      </c>
    </row>
    <row r="615" spans="1:8">
      <c r="A615" s="12">
        <v>255064</v>
      </c>
      <c r="B615" s="13" t="s">
        <v>231</v>
      </c>
      <c r="C615" s="14" t="str">
        <f t="shared" si="18"/>
        <v>221</v>
      </c>
      <c r="D615" s="14" t="str">
        <f t="shared" si="19"/>
        <v>22102</v>
      </c>
      <c r="E615" s="14">
        <f>IF(ISNA(VLOOKUP(F615,'2021功能科目'!A:B,2,FALSE)),"",VLOOKUP(F615,'2021功能科目'!A:B,2,FALSE))</f>
        <v>2210201</v>
      </c>
      <c r="F615" s="13" t="s">
        <v>413</v>
      </c>
      <c r="G615" s="15">
        <v>4176242</v>
      </c>
      <c r="H615" s="15">
        <v>3895812.44</v>
      </c>
    </row>
    <row r="616" spans="1:8">
      <c r="A616" s="12">
        <v>255064</v>
      </c>
      <c r="B616" s="13" t="s">
        <v>231</v>
      </c>
      <c r="C616" s="14" t="str">
        <f t="shared" si="18"/>
        <v>221</v>
      </c>
      <c r="D616" s="14" t="str">
        <f t="shared" si="19"/>
        <v>22102</v>
      </c>
      <c r="E616" s="14">
        <f>IF(ISNA(VLOOKUP(F616,'2021功能科目'!A:B,2,FALSE)),"",VLOOKUP(F616,'2021功能科目'!A:B,2,FALSE))</f>
        <v>2210202</v>
      </c>
      <c r="F616" s="13" t="s">
        <v>414</v>
      </c>
      <c r="G616" s="15">
        <v>104160</v>
      </c>
      <c r="H616" s="15">
        <v>108480</v>
      </c>
    </row>
    <row r="617" spans="1:8">
      <c r="A617" s="12">
        <v>255064</v>
      </c>
      <c r="B617" s="13" t="s">
        <v>231</v>
      </c>
      <c r="C617" s="14" t="str">
        <f t="shared" si="18"/>
        <v>221</v>
      </c>
      <c r="D617" s="14" t="str">
        <f t="shared" si="19"/>
        <v>22102</v>
      </c>
      <c r="E617" s="14">
        <f>IF(ISNA(VLOOKUP(F617,'2021功能科目'!A:B,2,FALSE)),"",VLOOKUP(F617,'2021功能科目'!A:B,2,FALSE))</f>
        <v>2210203</v>
      </c>
      <c r="F617" s="13" t="s">
        <v>415</v>
      </c>
      <c r="G617" s="15">
        <v>3410889</v>
      </c>
      <c r="H617" s="15">
        <v>3373164</v>
      </c>
    </row>
    <row r="618" spans="1:8">
      <c r="A618" s="12">
        <v>255065</v>
      </c>
      <c r="B618" s="13" t="s">
        <v>232</v>
      </c>
      <c r="C618" s="14" t="str">
        <f t="shared" si="18"/>
        <v>205</v>
      </c>
      <c r="D618" s="14" t="str">
        <f t="shared" si="19"/>
        <v>20502</v>
      </c>
      <c r="E618" s="14">
        <f>IF(ISNA(VLOOKUP(F618,'2021功能科目'!A:B,2,FALSE)),"",VLOOKUP(F618,'2021功能科目'!A:B,2,FALSE))</f>
        <v>2050202</v>
      </c>
      <c r="F618" s="13" t="s">
        <v>420</v>
      </c>
      <c r="G618" s="15">
        <v>46609448.28</v>
      </c>
      <c r="H618" s="15">
        <v>43950081.07</v>
      </c>
    </row>
    <row r="619" spans="1:8">
      <c r="A619" s="12">
        <v>255065</v>
      </c>
      <c r="B619" s="13" t="s">
        <v>232</v>
      </c>
      <c r="C619" s="14" t="str">
        <f t="shared" si="18"/>
        <v>205</v>
      </c>
      <c r="D619" s="14" t="str">
        <f t="shared" si="19"/>
        <v>20502</v>
      </c>
      <c r="E619" s="14">
        <f>IF(ISNA(VLOOKUP(F619,'2021功能科目'!A:B,2,FALSE)),"",VLOOKUP(F619,'2021功能科目'!A:B,2,FALSE))</f>
        <v>2050299</v>
      </c>
      <c r="F619" s="13" t="s">
        <v>404</v>
      </c>
      <c r="G619" s="15">
        <v>2355133.67</v>
      </c>
      <c r="H619" s="15">
        <v>2317487.04</v>
      </c>
    </row>
    <row r="620" spans="1:8">
      <c r="A620" s="12">
        <v>255065</v>
      </c>
      <c r="B620" s="13" t="s">
        <v>232</v>
      </c>
      <c r="C620" s="14" t="str">
        <f t="shared" si="18"/>
        <v>205</v>
      </c>
      <c r="D620" s="14" t="str">
        <f t="shared" si="19"/>
        <v>20508</v>
      </c>
      <c r="E620" s="14">
        <f>IF(ISNA(VLOOKUP(F620,'2021功能科目'!A:B,2,FALSE)),"",VLOOKUP(F620,'2021功能科目'!A:B,2,FALSE))</f>
        <v>2050803</v>
      </c>
      <c r="F620" s="13" t="s">
        <v>406</v>
      </c>
      <c r="G620" s="15">
        <v>2800</v>
      </c>
      <c r="H620" s="15">
        <v>103360</v>
      </c>
    </row>
    <row r="621" spans="1:8">
      <c r="A621" s="12">
        <v>255065</v>
      </c>
      <c r="B621" s="13" t="s">
        <v>232</v>
      </c>
      <c r="C621" s="14" t="str">
        <f t="shared" si="18"/>
        <v>205</v>
      </c>
      <c r="D621" s="14" t="str">
        <f t="shared" si="19"/>
        <v>20509</v>
      </c>
      <c r="E621" s="14">
        <f>IF(ISNA(VLOOKUP(F621,'2021功能科目'!A:B,2,FALSE)),"",VLOOKUP(F621,'2021功能科目'!A:B,2,FALSE))</f>
        <v>2050903</v>
      </c>
      <c r="F621" s="13" t="s">
        <v>417</v>
      </c>
      <c r="G621" s="15">
        <v>965000</v>
      </c>
      <c r="H621" s="15">
        <v>965000</v>
      </c>
    </row>
    <row r="622" spans="1:8">
      <c r="A622" s="12">
        <v>255065</v>
      </c>
      <c r="B622" s="13" t="s">
        <v>232</v>
      </c>
      <c r="C622" s="14" t="str">
        <f t="shared" si="18"/>
        <v>205</v>
      </c>
      <c r="D622" s="14" t="str">
        <f t="shared" si="19"/>
        <v>20509</v>
      </c>
      <c r="E622" s="14">
        <f>IF(ISNA(VLOOKUP(F622,'2021功能科目'!A:B,2,FALSE)),"",VLOOKUP(F622,'2021功能科目'!A:B,2,FALSE))</f>
        <v>2050904</v>
      </c>
      <c r="F622" s="13" t="s">
        <v>407</v>
      </c>
      <c r="G622" s="15">
        <v>1300</v>
      </c>
      <c r="H622" s="15">
        <v>1300</v>
      </c>
    </row>
    <row r="623" spans="1:8">
      <c r="A623" s="12">
        <v>255065</v>
      </c>
      <c r="B623" s="13" t="s">
        <v>232</v>
      </c>
      <c r="C623" s="14" t="str">
        <f t="shared" si="18"/>
        <v>208</v>
      </c>
      <c r="D623" s="14" t="str">
        <f t="shared" si="19"/>
        <v>20805</v>
      </c>
      <c r="E623" s="14">
        <f>IF(ISNA(VLOOKUP(F623,'2021功能科目'!A:B,2,FALSE)),"",VLOOKUP(F623,'2021功能科目'!A:B,2,FALSE))</f>
        <v>2080502</v>
      </c>
      <c r="F623" s="13" t="s">
        <v>408</v>
      </c>
      <c r="G623" s="15">
        <v>1409564</v>
      </c>
      <c r="H623" s="15">
        <v>1652276</v>
      </c>
    </row>
    <row r="624" spans="1:8">
      <c r="A624" s="12">
        <v>255065</v>
      </c>
      <c r="B624" s="13" t="s">
        <v>232</v>
      </c>
      <c r="C624" s="14" t="str">
        <f t="shared" si="18"/>
        <v>208</v>
      </c>
      <c r="D624" s="14" t="str">
        <f t="shared" si="19"/>
        <v>20805</v>
      </c>
      <c r="E624" s="14">
        <f>IF(ISNA(VLOOKUP(F624,'2021功能科目'!A:B,2,FALSE)),"",VLOOKUP(F624,'2021功能科目'!A:B,2,FALSE))</f>
        <v>2080505</v>
      </c>
      <c r="F624" s="13" t="s">
        <v>409</v>
      </c>
      <c r="G624" s="15">
        <v>4166522.88</v>
      </c>
      <c r="H624" s="15">
        <v>4993781.28</v>
      </c>
    </row>
    <row r="625" spans="1:8">
      <c r="A625" s="12">
        <v>255065</v>
      </c>
      <c r="B625" s="13" t="s">
        <v>232</v>
      </c>
      <c r="C625" s="14" t="str">
        <f t="shared" si="18"/>
        <v>208</v>
      </c>
      <c r="D625" s="14" t="str">
        <f t="shared" si="19"/>
        <v>20805</v>
      </c>
      <c r="E625" s="14">
        <f>IF(ISNA(VLOOKUP(F625,'2021功能科目'!A:B,2,FALSE)),"",VLOOKUP(F625,'2021功能科目'!A:B,2,FALSE))</f>
        <v>2080506</v>
      </c>
      <c r="F625" s="13" t="s">
        <v>410</v>
      </c>
      <c r="G625" s="15">
        <v>2083261.44</v>
      </c>
      <c r="H625" s="15">
        <v>2496890.64</v>
      </c>
    </row>
    <row r="626" spans="1:8">
      <c r="A626" s="12">
        <v>255065</v>
      </c>
      <c r="B626" s="13" t="s">
        <v>232</v>
      </c>
      <c r="C626" s="14" t="str">
        <f t="shared" si="18"/>
        <v>210</v>
      </c>
      <c r="D626" s="14" t="str">
        <f t="shared" si="19"/>
        <v>21011</v>
      </c>
      <c r="E626" s="14">
        <f>IF(ISNA(VLOOKUP(F626,'2021功能科目'!A:B,2,FALSE)),"",VLOOKUP(F626,'2021功能科目'!A:B,2,FALSE))</f>
        <v>2101102</v>
      </c>
      <c r="F626" s="13" t="s">
        <v>411</v>
      </c>
      <c r="G626" s="15">
        <v>3742421.27</v>
      </c>
      <c r="H626" s="15">
        <v>4057447.29</v>
      </c>
    </row>
    <row r="627" spans="1:8">
      <c r="A627" s="12">
        <v>255065</v>
      </c>
      <c r="B627" s="13" t="s">
        <v>232</v>
      </c>
      <c r="C627" s="14" t="str">
        <f t="shared" si="18"/>
        <v>210</v>
      </c>
      <c r="D627" s="14" t="str">
        <f t="shared" si="19"/>
        <v>21011</v>
      </c>
      <c r="E627" s="14">
        <f>IF(ISNA(VLOOKUP(F627,'2021功能科目'!A:B,2,FALSE)),"",VLOOKUP(F627,'2021功能科目'!A:B,2,FALSE))</f>
        <v>2101199</v>
      </c>
      <c r="F627" s="13" t="s">
        <v>412</v>
      </c>
      <c r="G627" s="15">
        <v>180000</v>
      </c>
      <c r="H627" s="15">
        <v>270000</v>
      </c>
    </row>
    <row r="628" spans="1:8">
      <c r="A628" s="12">
        <v>255065</v>
      </c>
      <c r="B628" s="13" t="s">
        <v>232</v>
      </c>
      <c r="C628" s="14" t="str">
        <f t="shared" si="18"/>
        <v>221</v>
      </c>
      <c r="D628" s="14" t="str">
        <f t="shared" si="19"/>
        <v>22102</v>
      </c>
      <c r="E628" s="14">
        <f>IF(ISNA(VLOOKUP(F628,'2021功能科目'!A:B,2,FALSE)),"",VLOOKUP(F628,'2021功能科目'!A:B,2,FALSE))</f>
        <v>2210201</v>
      </c>
      <c r="F628" s="13" t="s">
        <v>413</v>
      </c>
      <c r="G628" s="15">
        <v>4086808</v>
      </c>
      <c r="H628" s="15">
        <v>4073655.96</v>
      </c>
    </row>
    <row r="629" spans="1:8">
      <c r="A629" s="12">
        <v>255065</v>
      </c>
      <c r="B629" s="13" t="s">
        <v>232</v>
      </c>
      <c r="C629" s="14" t="str">
        <f t="shared" si="18"/>
        <v>221</v>
      </c>
      <c r="D629" s="14" t="str">
        <f t="shared" si="19"/>
        <v>22102</v>
      </c>
      <c r="E629" s="14">
        <f>IF(ISNA(VLOOKUP(F629,'2021功能科目'!A:B,2,FALSE)),"",VLOOKUP(F629,'2021功能科目'!A:B,2,FALSE))</f>
        <v>2210202</v>
      </c>
      <c r="F629" s="13" t="s">
        <v>414</v>
      </c>
      <c r="G629" s="15">
        <v>93080</v>
      </c>
      <c r="H629" s="15">
        <v>94320</v>
      </c>
    </row>
    <row r="630" spans="1:8">
      <c r="A630" s="12">
        <v>255065</v>
      </c>
      <c r="B630" s="13" t="s">
        <v>232</v>
      </c>
      <c r="C630" s="14" t="str">
        <f t="shared" si="18"/>
        <v>221</v>
      </c>
      <c r="D630" s="14" t="str">
        <f t="shared" si="19"/>
        <v>22102</v>
      </c>
      <c r="E630" s="14">
        <f>IF(ISNA(VLOOKUP(F630,'2021功能科目'!A:B,2,FALSE)),"",VLOOKUP(F630,'2021功能科目'!A:B,2,FALSE))</f>
        <v>2210203</v>
      </c>
      <c r="F630" s="13" t="s">
        <v>415</v>
      </c>
      <c r="G630" s="15">
        <v>3650700</v>
      </c>
      <c r="H630" s="15">
        <v>3606204</v>
      </c>
    </row>
    <row r="631" spans="1:8">
      <c r="A631" s="12">
        <v>255066</v>
      </c>
      <c r="B631" s="13" t="s">
        <v>233</v>
      </c>
      <c r="C631" s="14" t="str">
        <f t="shared" si="18"/>
        <v>205</v>
      </c>
      <c r="D631" s="14" t="str">
        <f t="shared" si="19"/>
        <v>20502</v>
      </c>
      <c r="E631" s="14">
        <f>IF(ISNA(VLOOKUP(F631,'2021功能科目'!A:B,2,FALSE)),"",VLOOKUP(F631,'2021功能科目'!A:B,2,FALSE))</f>
        <v>2050202</v>
      </c>
      <c r="F631" s="13" t="s">
        <v>420</v>
      </c>
      <c r="G631" s="15">
        <v>46883969.3</v>
      </c>
      <c r="H631" s="15">
        <v>40521634.13</v>
      </c>
    </row>
    <row r="632" spans="1:8">
      <c r="A632" s="12">
        <v>255066</v>
      </c>
      <c r="B632" s="13" t="s">
        <v>233</v>
      </c>
      <c r="C632" s="14" t="str">
        <f t="shared" si="18"/>
        <v>205</v>
      </c>
      <c r="D632" s="14" t="str">
        <f t="shared" si="19"/>
        <v>20502</v>
      </c>
      <c r="E632" s="14">
        <f>IF(ISNA(VLOOKUP(F632,'2021功能科目'!A:B,2,FALSE)),"",VLOOKUP(F632,'2021功能科目'!A:B,2,FALSE))</f>
        <v>2050299</v>
      </c>
      <c r="F632" s="13" t="s">
        <v>404</v>
      </c>
      <c r="G632" s="15">
        <v>1823177.27</v>
      </c>
      <c r="H632" s="15">
        <v>1675234.53</v>
      </c>
    </row>
    <row r="633" spans="1:8">
      <c r="A633" s="12">
        <v>255066</v>
      </c>
      <c r="B633" s="13" t="s">
        <v>233</v>
      </c>
      <c r="C633" s="14" t="str">
        <f t="shared" si="18"/>
        <v>205</v>
      </c>
      <c r="D633" s="14" t="str">
        <f t="shared" si="19"/>
        <v>20508</v>
      </c>
      <c r="E633" s="14">
        <f>IF(ISNA(VLOOKUP(F633,'2021功能科目'!A:B,2,FALSE)),"",VLOOKUP(F633,'2021功能科目'!A:B,2,FALSE))</f>
        <v>2050803</v>
      </c>
      <c r="F633" s="13" t="s">
        <v>406</v>
      </c>
      <c r="G633" s="15">
        <v>96542.86</v>
      </c>
      <c r="H633" s="15">
        <v>96560</v>
      </c>
    </row>
    <row r="634" spans="1:8">
      <c r="A634" s="12">
        <v>255066</v>
      </c>
      <c r="B634" s="13" t="s">
        <v>233</v>
      </c>
      <c r="C634" s="14" t="str">
        <f t="shared" si="18"/>
        <v>205</v>
      </c>
      <c r="D634" s="14" t="str">
        <f t="shared" si="19"/>
        <v>20509</v>
      </c>
      <c r="E634" s="14">
        <f>IF(ISNA(VLOOKUP(F634,'2021功能科目'!A:B,2,FALSE)),"",VLOOKUP(F634,'2021功能科目'!A:B,2,FALSE))</f>
        <v>2050903</v>
      </c>
      <c r="F634" s="13" t="s">
        <v>417</v>
      </c>
      <c r="G634" s="15">
        <v>149950</v>
      </c>
      <c r="H634" s="15">
        <v>150000</v>
      </c>
    </row>
    <row r="635" spans="1:8">
      <c r="A635" s="12">
        <v>255066</v>
      </c>
      <c r="B635" s="13" t="s">
        <v>233</v>
      </c>
      <c r="C635" s="14" t="str">
        <f t="shared" si="18"/>
        <v>205</v>
      </c>
      <c r="D635" s="14" t="str">
        <f t="shared" si="19"/>
        <v>20509</v>
      </c>
      <c r="E635" s="14">
        <f>IF(ISNA(VLOOKUP(F635,'2021功能科目'!A:B,2,FALSE)),"",VLOOKUP(F635,'2021功能科目'!A:B,2,FALSE))</f>
        <v>2050904</v>
      </c>
      <c r="F635" s="13" t="s">
        <v>407</v>
      </c>
      <c r="G635" s="15">
        <v>363500</v>
      </c>
      <c r="H635" s="15">
        <v>363500</v>
      </c>
    </row>
    <row r="636" spans="1:8">
      <c r="A636" s="12">
        <v>255066</v>
      </c>
      <c r="B636" s="13" t="s">
        <v>233</v>
      </c>
      <c r="C636" s="14" t="str">
        <f t="shared" si="18"/>
        <v>208</v>
      </c>
      <c r="D636" s="14" t="str">
        <f t="shared" si="19"/>
        <v>20805</v>
      </c>
      <c r="E636" s="14">
        <f>IF(ISNA(VLOOKUP(F636,'2021功能科目'!A:B,2,FALSE)),"",VLOOKUP(F636,'2021功能科目'!A:B,2,FALSE))</f>
        <v>2080502</v>
      </c>
      <c r="F636" s="13" t="s">
        <v>408</v>
      </c>
      <c r="G636" s="15">
        <v>3576848.45</v>
      </c>
      <c r="H636" s="15">
        <v>3024930.1</v>
      </c>
    </row>
    <row r="637" spans="1:8">
      <c r="A637" s="12">
        <v>255066</v>
      </c>
      <c r="B637" s="13" t="s">
        <v>233</v>
      </c>
      <c r="C637" s="14" t="str">
        <f t="shared" si="18"/>
        <v>208</v>
      </c>
      <c r="D637" s="14" t="str">
        <f t="shared" si="19"/>
        <v>20805</v>
      </c>
      <c r="E637" s="14">
        <f>IF(ISNA(VLOOKUP(F637,'2021功能科目'!A:B,2,FALSE)),"",VLOOKUP(F637,'2021功能科目'!A:B,2,FALSE))</f>
        <v>2080505</v>
      </c>
      <c r="F637" s="13" t="s">
        <v>409</v>
      </c>
      <c r="G637" s="15">
        <v>4250369.72</v>
      </c>
      <c r="H637" s="15">
        <v>4601031.04</v>
      </c>
    </row>
    <row r="638" spans="1:8">
      <c r="A638" s="12">
        <v>255066</v>
      </c>
      <c r="B638" s="13" t="s">
        <v>233</v>
      </c>
      <c r="C638" s="14" t="str">
        <f t="shared" si="18"/>
        <v>208</v>
      </c>
      <c r="D638" s="14" t="str">
        <f t="shared" si="19"/>
        <v>20805</v>
      </c>
      <c r="E638" s="14">
        <f>IF(ISNA(VLOOKUP(F638,'2021功能科目'!A:B,2,FALSE)),"",VLOOKUP(F638,'2021功能科目'!A:B,2,FALSE))</f>
        <v>2080506</v>
      </c>
      <c r="F638" s="13" t="s">
        <v>410</v>
      </c>
      <c r="G638" s="15">
        <v>2124394.52</v>
      </c>
      <c r="H638" s="15">
        <v>2300515.52</v>
      </c>
    </row>
    <row r="639" spans="1:8">
      <c r="A639" s="12">
        <v>255066</v>
      </c>
      <c r="B639" s="13" t="s">
        <v>233</v>
      </c>
      <c r="C639" s="14" t="str">
        <f t="shared" si="18"/>
        <v>210</v>
      </c>
      <c r="D639" s="14" t="str">
        <f t="shared" si="19"/>
        <v>21011</v>
      </c>
      <c r="E639" s="14">
        <f>IF(ISNA(VLOOKUP(F639,'2021功能科目'!A:B,2,FALSE)),"",VLOOKUP(F639,'2021功能科目'!A:B,2,FALSE))</f>
        <v>2101102</v>
      </c>
      <c r="F639" s="13" t="s">
        <v>411</v>
      </c>
      <c r="G639" s="15">
        <v>4238306.2</v>
      </c>
      <c r="H639" s="15">
        <v>3738337.72</v>
      </c>
    </row>
    <row r="640" spans="1:8">
      <c r="A640" s="12">
        <v>255066</v>
      </c>
      <c r="B640" s="13" t="s">
        <v>233</v>
      </c>
      <c r="C640" s="14" t="str">
        <f t="shared" si="18"/>
        <v>210</v>
      </c>
      <c r="D640" s="14" t="str">
        <f t="shared" si="19"/>
        <v>21011</v>
      </c>
      <c r="E640" s="14">
        <f>IF(ISNA(VLOOKUP(F640,'2021功能科目'!A:B,2,FALSE)),"",VLOOKUP(F640,'2021功能科目'!A:B,2,FALSE))</f>
        <v>2101199</v>
      </c>
      <c r="F640" s="13" t="s">
        <v>412</v>
      </c>
      <c r="G640" s="15">
        <v>292500</v>
      </c>
      <c r="H640" s="15">
        <v>360000</v>
      </c>
    </row>
    <row r="641" spans="1:8">
      <c r="A641" s="12">
        <v>255066</v>
      </c>
      <c r="B641" s="13" t="s">
        <v>233</v>
      </c>
      <c r="C641" s="14" t="str">
        <f t="shared" si="18"/>
        <v>221</v>
      </c>
      <c r="D641" s="14" t="str">
        <f t="shared" si="19"/>
        <v>22102</v>
      </c>
      <c r="E641" s="14">
        <f>IF(ISNA(VLOOKUP(F641,'2021功能科目'!A:B,2,FALSE)),"",VLOOKUP(F641,'2021功能科目'!A:B,2,FALSE))</f>
        <v>2210201</v>
      </c>
      <c r="F641" s="13" t="s">
        <v>413</v>
      </c>
      <c r="G641" s="15">
        <v>4149648</v>
      </c>
      <c r="H641" s="15">
        <v>3757493.28</v>
      </c>
    </row>
    <row r="642" spans="1:8">
      <c r="A642" s="12">
        <v>255066</v>
      </c>
      <c r="B642" s="13" t="s">
        <v>233</v>
      </c>
      <c r="C642" s="14" t="str">
        <f t="shared" si="18"/>
        <v>221</v>
      </c>
      <c r="D642" s="14" t="str">
        <f t="shared" si="19"/>
        <v>22102</v>
      </c>
      <c r="E642" s="14">
        <f>IF(ISNA(VLOOKUP(F642,'2021功能科目'!A:B,2,FALSE)),"",VLOOKUP(F642,'2021功能科目'!A:B,2,FALSE))</f>
        <v>2210202</v>
      </c>
      <c r="F642" s="13" t="s">
        <v>414</v>
      </c>
      <c r="G642" s="15">
        <v>195360</v>
      </c>
      <c r="H642" s="15">
        <v>201360</v>
      </c>
    </row>
    <row r="643" spans="1:8">
      <c r="A643" s="12">
        <v>255066</v>
      </c>
      <c r="B643" s="13" t="s">
        <v>233</v>
      </c>
      <c r="C643" s="14" t="str">
        <f t="shared" ref="C643:C706" si="20">LEFT(D643,3)</f>
        <v>221</v>
      </c>
      <c r="D643" s="14" t="str">
        <f t="shared" ref="D643:D706" si="21">LEFT(E643,5)</f>
        <v>22102</v>
      </c>
      <c r="E643" s="14">
        <f>IF(ISNA(VLOOKUP(F643,'2021功能科目'!A:B,2,FALSE)),"",VLOOKUP(F643,'2021功能科目'!A:B,2,FALSE))</f>
        <v>2210203</v>
      </c>
      <c r="F643" s="13" t="s">
        <v>415</v>
      </c>
      <c r="G643" s="15">
        <v>2911938</v>
      </c>
      <c r="H643" s="15">
        <v>2905212</v>
      </c>
    </row>
    <row r="644" spans="1:8">
      <c r="A644" s="12">
        <v>255067</v>
      </c>
      <c r="B644" s="13" t="s">
        <v>234</v>
      </c>
      <c r="C644" s="14" t="str">
        <f t="shared" si="20"/>
        <v>205</v>
      </c>
      <c r="D644" s="14" t="str">
        <f t="shared" si="21"/>
        <v>20502</v>
      </c>
      <c r="E644" s="14">
        <f>IF(ISNA(VLOOKUP(F644,'2021功能科目'!A:B,2,FALSE)),"",VLOOKUP(F644,'2021功能科目'!A:B,2,FALSE))</f>
        <v>2050202</v>
      </c>
      <c r="F644" s="13" t="s">
        <v>420</v>
      </c>
      <c r="G644" s="15">
        <v>56104425.28</v>
      </c>
      <c r="H644" s="15">
        <v>50922618.85</v>
      </c>
    </row>
    <row r="645" spans="1:8">
      <c r="A645" s="12">
        <v>255067</v>
      </c>
      <c r="B645" s="13" t="s">
        <v>234</v>
      </c>
      <c r="C645" s="14" t="str">
        <f t="shared" si="20"/>
        <v>205</v>
      </c>
      <c r="D645" s="14" t="str">
        <f t="shared" si="21"/>
        <v>20502</v>
      </c>
      <c r="E645" s="14">
        <f>IF(ISNA(VLOOKUP(F645,'2021功能科目'!A:B,2,FALSE)),"",VLOOKUP(F645,'2021功能科目'!A:B,2,FALSE))</f>
        <v>2050299</v>
      </c>
      <c r="F645" s="13" t="s">
        <v>404</v>
      </c>
      <c r="G645" s="15">
        <v>2875641.24</v>
      </c>
      <c r="H645" s="15">
        <v>2678997.24</v>
      </c>
    </row>
    <row r="646" spans="1:8">
      <c r="A646" s="12">
        <v>255067</v>
      </c>
      <c r="B646" s="13" t="s">
        <v>234</v>
      </c>
      <c r="C646" s="14" t="str">
        <f t="shared" si="20"/>
        <v>205</v>
      </c>
      <c r="D646" s="14" t="str">
        <f t="shared" si="21"/>
        <v>20508</v>
      </c>
      <c r="E646" s="14">
        <f>IF(ISNA(VLOOKUP(F646,'2021功能科目'!A:B,2,FALSE)),"",VLOOKUP(F646,'2021功能科目'!A:B,2,FALSE))</f>
        <v>2050803</v>
      </c>
      <c r="F646" s="13" t="s">
        <v>406</v>
      </c>
      <c r="G646" s="15">
        <v>0</v>
      </c>
      <c r="H646" s="15">
        <v>97920</v>
      </c>
    </row>
    <row r="647" spans="1:8">
      <c r="A647" s="12">
        <v>255067</v>
      </c>
      <c r="B647" s="13" t="s">
        <v>234</v>
      </c>
      <c r="C647" s="14" t="str">
        <f t="shared" si="20"/>
        <v>205</v>
      </c>
      <c r="D647" s="14" t="str">
        <f t="shared" si="21"/>
        <v>20509</v>
      </c>
      <c r="E647" s="14">
        <f>IF(ISNA(VLOOKUP(F647,'2021功能科目'!A:B,2,FALSE)),"",VLOOKUP(F647,'2021功能科目'!A:B,2,FALSE))</f>
        <v>2050904</v>
      </c>
      <c r="F647" s="13" t="s">
        <v>407</v>
      </c>
      <c r="G647" s="15">
        <v>150000</v>
      </c>
      <c r="H647" s="15">
        <v>150000</v>
      </c>
    </row>
    <row r="648" spans="1:8">
      <c r="A648" s="12">
        <v>255067</v>
      </c>
      <c r="B648" s="13" t="s">
        <v>234</v>
      </c>
      <c r="C648" s="14" t="str">
        <f t="shared" si="20"/>
        <v>208</v>
      </c>
      <c r="D648" s="14" t="str">
        <f t="shared" si="21"/>
        <v>20805</v>
      </c>
      <c r="E648" s="14">
        <f>IF(ISNA(VLOOKUP(F648,'2021功能科目'!A:B,2,FALSE)),"",VLOOKUP(F648,'2021功能科目'!A:B,2,FALSE))</f>
        <v>2080502</v>
      </c>
      <c r="F648" s="13" t="s">
        <v>408</v>
      </c>
      <c r="G648" s="15">
        <v>2990962.3</v>
      </c>
      <c r="H648" s="15">
        <v>2392154.1</v>
      </c>
    </row>
    <row r="649" spans="1:8">
      <c r="A649" s="12">
        <v>255067</v>
      </c>
      <c r="B649" s="13" t="s">
        <v>234</v>
      </c>
      <c r="C649" s="14" t="str">
        <f t="shared" si="20"/>
        <v>208</v>
      </c>
      <c r="D649" s="14" t="str">
        <f t="shared" si="21"/>
        <v>20805</v>
      </c>
      <c r="E649" s="14">
        <f>IF(ISNA(VLOOKUP(F649,'2021功能科目'!A:B,2,FALSE)),"",VLOOKUP(F649,'2021功能科目'!A:B,2,FALSE))</f>
        <v>2080505</v>
      </c>
      <c r="F649" s="13" t="s">
        <v>409</v>
      </c>
      <c r="G649" s="15">
        <v>4200000</v>
      </c>
      <c r="H649" s="15">
        <v>5108037.6</v>
      </c>
    </row>
    <row r="650" spans="1:8">
      <c r="A650" s="12">
        <v>255067</v>
      </c>
      <c r="B650" s="13" t="s">
        <v>234</v>
      </c>
      <c r="C650" s="14" t="str">
        <f t="shared" si="20"/>
        <v>208</v>
      </c>
      <c r="D650" s="14" t="str">
        <f t="shared" si="21"/>
        <v>20805</v>
      </c>
      <c r="E650" s="14">
        <f>IF(ISNA(VLOOKUP(F650,'2021功能科目'!A:B,2,FALSE)),"",VLOOKUP(F650,'2021功能科目'!A:B,2,FALSE))</f>
        <v>2080506</v>
      </c>
      <c r="F650" s="13" t="s">
        <v>410</v>
      </c>
      <c r="G650" s="15">
        <v>2100000</v>
      </c>
      <c r="H650" s="15">
        <v>2554018.8</v>
      </c>
    </row>
    <row r="651" spans="1:8">
      <c r="A651" s="12">
        <v>255067</v>
      </c>
      <c r="B651" s="13" t="s">
        <v>234</v>
      </c>
      <c r="C651" s="14" t="str">
        <f t="shared" si="20"/>
        <v>210</v>
      </c>
      <c r="D651" s="14" t="str">
        <f t="shared" si="21"/>
        <v>21011</v>
      </c>
      <c r="E651" s="14">
        <f>IF(ISNA(VLOOKUP(F651,'2021功能科目'!A:B,2,FALSE)),"",VLOOKUP(F651,'2021功能科目'!A:B,2,FALSE))</f>
        <v>2101102</v>
      </c>
      <c r="F651" s="13" t="s">
        <v>411</v>
      </c>
      <c r="G651" s="15">
        <v>4490280.55</v>
      </c>
      <c r="H651" s="15">
        <v>4150280.55</v>
      </c>
    </row>
    <row r="652" spans="1:8">
      <c r="A652" s="12">
        <v>255067</v>
      </c>
      <c r="B652" s="13" t="s">
        <v>234</v>
      </c>
      <c r="C652" s="14" t="str">
        <f t="shared" si="20"/>
        <v>210</v>
      </c>
      <c r="D652" s="14" t="str">
        <f t="shared" si="21"/>
        <v>21011</v>
      </c>
      <c r="E652" s="14">
        <f>IF(ISNA(VLOOKUP(F652,'2021功能科目'!A:B,2,FALSE)),"",VLOOKUP(F652,'2021功能科目'!A:B,2,FALSE))</f>
        <v>2101199</v>
      </c>
      <c r="F652" s="13" t="s">
        <v>412</v>
      </c>
      <c r="G652" s="15">
        <v>180000</v>
      </c>
      <c r="H652" s="15">
        <v>180000</v>
      </c>
    </row>
    <row r="653" spans="1:8">
      <c r="A653" s="12">
        <v>255067</v>
      </c>
      <c r="B653" s="13" t="s">
        <v>234</v>
      </c>
      <c r="C653" s="14" t="str">
        <f t="shared" si="20"/>
        <v>221</v>
      </c>
      <c r="D653" s="14" t="str">
        <f t="shared" si="21"/>
        <v>22102</v>
      </c>
      <c r="E653" s="14">
        <f>IF(ISNA(VLOOKUP(F653,'2021功能科目'!A:B,2,FALSE)),"",VLOOKUP(F653,'2021功能科目'!A:B,2,FALSE))</f>
        <v>2210201</v>
      </c>
      <c r="F653" s="13" t="s">
        <v>413</v>
      </c>
      <c r="G653" s="15">
        <v>4210358</v>
      </c>
      <c r="H653" s="15">
        <v>4142068.2</v>
      </c>
    </row>
    <row r="654" spans="1:8">
      <c r="A654" s="12">
        <v>255067</v>
      </c>
      <c r="B654" s="13" t="s">
        <v>234</v>
      </c>
      <c r="C654" s="14" t="str">
        <f t="shared" si="20"/>
        <v>221</v>
      </c>
      <c r="D654" s="14" t="str">
        <f t="shared" si="21"/>
        <v>22102</v>
      </c>
      <c r="E654" s="14">
        <f>IF(ISNA(VLOOKUP(F654,'2021功能科目'!A:B,2,FALSE)),"",VLOOKUP(F654,'2021功能科目'!A:B,2,FALSE))</f>
        <v>2210202</v>
      </c>
      <c r="F654" s="13" t="s">
        <v>414</v>
      </c>
      <c r="G654" s="15">
        <v>178560</v>
      </c>
      <c r="H654" s="15">
        <v>180960</v>
      </c>
    </row>
    <row r="655" spans="1:8">
      <c r="A655" s="12">
        <v>255067</v>
      </c>
      <c r="B655" s="13" t="s">
        <v>234</v>
      </c>
      <c r="C655" s="14" t="str">
        <f t="shared" si="20"/>
        <v>221</v>
      </c>
      <c r="D655" s="14" t="str">
        <f t="shared" si="21"/>
        <v>22102</v>
      </c>
      <c r="E655" s="14">
        <f>IF(ISNA(VLOOKUP(F655,'2021功能科目'!A:B,2,FALSE)),"",VLOOKUP(F655,'2021功能科目'!A:B,2,FALSE))</f>
        <v>2210203</v>
      </c>
      <c r="F655" s="13" t="s">
        <v>415</v>
      </c>
      <c r="G655" s="15">
        <v>3199557</v>
      </c>
      <c r="H655" s="15">
        <v>3193092</v>
      </c>
    </row>
    <row r="656" spans="1:8">
      <c r="A656" s="12">
        <v>255068</v>
      </c>
      <c r="B656" s="13" t="s">
        <v>235</v>
      </c>
      <c r="C656" s="14" t="str">
        <f t="shared" si="20"/>
        <v>205</v>
      </c>
      <c r="D656" s="14" t="str">
        <f t="shared" si="21"/>
        <v>20502</v>
      </c>
      <c r="E656" s="14">
        <f>IF(ISNA(VLOOKUP(F656,'2021功能科目'!A:B,2,FALSE)),"",VLOOKUP(F656,'2021功能科目'!A:B,2,FALSE))</f>
        <v>2050202</v>
      </c>
      <c r="F656" s="13" t="s">
        <v>420</v>
      </c>
      <c r="G656" s="15">
        <v>24887015.92</v>
      </c>
      <c r="H656" s="15">
        <v>22697692.33</v>
      </c>
    </row>
    <row r="657" spans="1:8">
      <c r="A657" s="12">
        <v>255068</v>
      </c>
      <c r="B657" s="13" t="s">
        <v>235</v>
      </c>
      <c r="C657" s="14" t="str">
        <f t="shared" si="20"/>
        <v>205</v>
      </c>
      <c r="D657" s="14" t="str">
        <f t="shared" si="21"/>
        <v>20502</v>
      </c>
      <c r="E657" s="14">
        <f>IF(ISNA(VLOOKUP(F657,'2021功能科目'!A:B,2,FALSE)),"",VLOOKUP(F657,'2021功能科目'!A:B,2,FALSE))</f>
        <v>2050299</v>
      </c>
      <c r="F657" s="13" t="s">
        <v>404</v>
      </c>
      <c r="G657" s="15">
        <v>1039942.56</v>
      </c>
      <c r="H657" s="15">
        <v>952800</v>
      </c>
    </row>
    <row r="658" spans="1:8">
      <c r="A658" s="12">
        <v>255068</v>
      </c>
      <c r="B658" s="13" t="s">
        <v>235</v>
      </c>
      <c r="C658" s="14" t="str">
        <f t="shared" si="20"/>
        <v>205</v>
      </c>
      <c r="D658" s="14" t="str">
        <f t="shared" si="21"/>
        <v>20508</v>
      </c>
      <c r="E658" s="14">
        <f>IF(ISNA(VLOOKUP(F658,'2021功能科目'!A:B,2,FALSE)),"",VLOOKUP(F658,'2021功能科目'!A:B,2,FALSE))</f>
        <v>2050803</v>
      </c>
      <c r="F658" s="13" t="s">
        <v>406</v>
      </c>
      <c r="G658" s="15">
        <v>14800</v>
      </c>
      <c r="H658" s="15">
        <v>51680</v>
      </c>
    </row>
    <row r="659" spans="1:8">
      <c r="A659" s="12">
        <v>255068</v>
      </c>
      <c r="B659" s="13" t="s">
        <v>235</v>
      </c>
      <c r="C659" s="14" t="str">
        <f t="shared" si="20"/>
        <v>205</v>
      </c>
      <c r="D659" s="14" t="str">
        <f t="shared" si="21"/>
        <v>20509</v>
      </c>
      <c r="E659" s="14">
        <f>IF(ISNA(VLOOKUP(F659,'2021功能科目'!A:B,2,FALSE)),"",VLOOKUP(F659,'2021功能科目'!A:B,2,FALSE))</f>
        <v>2050904</v>
      </c>
      <c r="F659" s="13" t="s">
        <v>407</v>
      </c>
      <c r="G659" s="15">
        <v>100000</v>
      </c>
      <c r="H659" s="15">
        <v>100000</v>
      </c>
    </row>
    <row r="660" spans="1:8">
      <c r="A660" s="12">
        <v>255068</v>
      </c>
      <c r="B660" s="13" t="s">
        <v>235</v>
      </c>
      <c r="C660" s="14" t="str">
        <f t="shared" si="20"/>
        <v>208</v>
      </c>
      <c r="D660" s="14" t="str">
        <f t="shared" si="21"/>
        <v>20805</v>
      </c>
      <c r="E660" s="14">
        <f>IF(ISNA(VLOOKUP(F660,'2021功能科目'!A:B,2,FALSE)),"",VLOOKUP(F660,'2021功能科目'!A:B,2,FALSE))</f>
        <v>2080502</v>
      </c>
      <c r="F660" s="13" t="s">
        <v>408</v>
      </c>
      <c r="G660" s="15">
        <v>1253127.2</v>
      </c>
      <c r="H660" s="15">
        <v>998107</v>
      </c>
    </row>
    <row r="661" spans="1:8">
      <c r="A661" s="12">
        <v>255068</v>
      </c>
      <c r="B661" s="13" t="s">
        <v>235</v>
      </c>
      <c r="C661" s="14" t="str">
        <f t="shared" si="20"/>
        <v>208</v>
      </c>
      <c r="D661" s="14" t="str">
        <f t="shared" si="21"/>
        <v>20805</v>
      </c>
      <c r="E661" s="14">
        <f>IF(ISNA(VLOOKUP(F661,'2021功能科目'!A:B,2,FALSE)),"",VLOOKUP(F661,'2021功能科目'!A:B,2,FALSE))</f>
        <v>2080505</v>
      </c>
      <c r="F661" s="13" t="s">
        <v>409</v>
      </c>
      <c r="G661" s="15">
        <v>2212964.95</v>
      </c>
      <c r="H661" s="15">
        <v>2600493.44</v>
      </c>
    </row>
    <row r="662" spans="1:8">
      <c r="A662" s="12">
        <v>255068</v>
      </c>
      <c r="B662" s="13" t="s">
        <v>235</v>
      </c>
      <c r="C662" s="14" t="str">
        <f t="shared" si="20"/>
        <v>208</v>
      </c>
      <c r="D662" s="14" t="str">
        <f t="shared" si="21"/>
        <v>20805</v>
      </c>
      <c r="E662" s="14">
        <f>IF(ISNA(VLOOKUP(F662,'2021功能科目'!A:B,2,FALSE)),"",VLOOKUP(F662,'2021功能科目'!A:B,2,FALSE))</f>
        <v>2080506</v>
      </c>
      <c r="F662" s="13" t="s">
        <v>410</v>
      </c>
      <c r="G662" s="15">
        <v>1106472.3</v>
      </c>
      <c r="H662" s="15">
        <v>1300246.72</v>
      </c>
    </row>
    <row r="663" spans="1:8">
      <c r="A663" s="12">
        <v>255068</v>
      </c>
      <c r="B663" s="13" t="s">
        <v>235</v>
      </c>
      <c r="C663" s="14" t="str">
        <f t="shared" si="20"/>
        <v>210</v>
      </c>
      <c r="D663" s="14" t="str">
        <f t="shared" si="21"/>
        <v>21011</v>
      </c>
      <c r="E663" s="14">
        <f>IF(ISNA(VLOOKUP(F663,'2021功能科目'!A:B,2,FALSE)),"",VLOOKUP(F663,'2021功能科目'!A:B,2,FALSE))</f>
        <v>2101102</v>
      </c>
      <c r="F663" s="13" t="s">
        <v>411</v>
      </c>
      <c r="G663" s="15">
        <v>2343767.61</v>
      </c>
      <c r="H663" s="15">
        <v>2112900.92</v>
      </c>
    </row>
    <row r="664" spans="1:8">
      <c r="A664" s="12">
        <v>255068</v>
      </c>
      <c r="B664" s="13" t="s">
        <v>235</v>
      </c>
      <c r="C664" s="14" t="str">
        <f t="shared" si="20"/>
        <v>210</v>
      </c>
      <c r="D664" s="14" t="str">
        <f t="shared" si="21"/>
        <v>21011</v>
      </c>
      <c r="E664" s="14">
        <f>IF(ISNA(VLOOKUP(F664,'2021功能科目'!A:B,2,FALSE)),"",VLOOKUP(F664,'2021功能科目'!A:B,2,FALSE))</f>
        <v>2101199</v>
      </c>
      <c r="F664" s="13" t="s">
        <v>412</v>
      </c>
      <c r="G664" s="15">
        <v>90000</v>
      </c>
      <c r="H664" s="15">
        <v>90000</v>
      </c>
    </row>
    <row r="665" spans="1:8">
      <c r="A665" s="12">
        <v>255068</v>
      </c>
      <c r="B665" s="13" t="s">
        <v>235</v>
      </c>
      <c r="C665" s="14" t="str">
        <f t="shared" si="20"/>
        <v>221</v>
      </c>
      <c r="D665" s="14" t="str">
        <f t="shared" si="21"/>
        <v>22102</v>
      </c>
      <c r="E665" s="14">
        <f>IF(ISNA(VLOOKUP(F665,'2021功能科目'!A:B,2,FALSE)),"",VLOOKUP(F665,'2021功能科目'!A:B,2,FALSE))</f>
        <v>2210201</v>
      </c>
      <c r="F665" s="13" t="s">
        <v>413</v>
      </c>
      <c r="G665" s="15">
        <v>2472839</v>
      </c>
      <c r="H665" s="15">
        <v>2114530.08</v>
      </c>
    </row>
    <row r="666" spans="1:8">
      <c r="A666" s="12">
        <v>255068</v>
      </c>
      <c r="B666" s="13" t="s">
        <v>235</v>
      </c>
      <c r="C666" s="14" t="str">
        <f t="shared" si="20"/>
        <v>221</v>
      </c>
      <c r="D666" s="14" t="str">
        <f t="shared" si="21"/>
        <v>22102</v>
      </c>
      <c r="E666" s="14">
        <f>IF(ISNA(VLOOKUP(F666,'2021功能科目'!A:B,2,FALSE)),"",VLOOKUP(F666,'2021功能科目'!A:B,2,FALSE))</f>
        <v>2210202</v>
      </c>
      <c r="F666" s="13" t="s">
        <v>414</v>
      </c>
      <c r="G666" s="15">
        <v>65840</v>
      </c>
      <c r="H666" s="15">
        <v>71040</v>
      </c>
    </row>
    <row r="667" spans="1:8">
      <c r="A667" s="12">
        <v>255068</v>
      </c>
      <c r="B667" s="13" t="s">
        <v>235</v>
      </c>
      <c r="C667" s="14" t="str">
        <f t="shared" si="20"/>
        <v>221</v>
      </c>
      <c r="D667" s="14" t="str">
        <f t="shared" si="21"/>
        <v>22102</v>
      </c>
      <c r="E667" s="14">
        <f>IF(ISNA(VLOOKUP(F667,'2021功能科目'!A:B,2,FALSE)),"",VLOOKUP(F667,'2021功能科目'!A:B,2,FALSE))</f>
        <v>2210203</v>
      </c>
      <c r="F667" s="13" t="s">
        <v>415</v>
      </c>
      <c r="G667" s="15">
        <v>1762316</v>
      </c>
      <c r="H667" s="15">
        <v>1738236</v>
      </c>
    </row>
    <row r="668" spans="1:8">
      <c r="A668" s="12">
        <v>255070</v>
      </c>
      <c r="B668" s="13" t="s">
        <v>236</v>
      </c>
      <c r="C668" s="14" t="str">
        <f t="shared" si="20"/>
        <v>205</v>
      </c>
      <c r="D668" s="14" t="str">
        <f t="shared" si="21"/>
        <v>20502</v>
      </c>
      <c r="E668" s="14">
        <f>IF(ISNA(VLOOKUP(F668,'2021功能科目'!A:B,2,FALSE)),"",VLOOKUP(F668,'2021功能科目'!A:B,2,FALSE))</f>
        <v>2050202</v>
      </c>
      <c r="F668" s="13" t="s">
        <v>420</v>
      </c>
      <c r="G668" s="15">
        <v>22988186.53</v>
      </c>
      <c r="H668" s="15">
        <v>21613178.75</v>
      </c>
    </row>
    <row r="669" spans="1:8">
      <c r="A669" s="12">
        <v>255070</v>
      </c>
      <c r="B669" s="13" t="s">
        <v>236</v>
      </c>
      <c r="C669" s="14" t="str">
        <f t="shared" si="20"/>
        <v>205</v>
      </c>
      <c r="D669" s="14" t="str">
        <f t="shared" si="21"/>
        <v>20502</v>
      </c>
      <c r="E669" s="14">
        <f>IF(ISNA(VLOOKUP(F669,'2021功能科目'!A:B,2,FALSE)),"",VLOOKUP(F669,'2021功能科目'!A:B,2,FALSE))</f>
        <v>2050299</v>
      </c>
      <c r="F669" s="13" t="s">
        <v>404</v>
      </c>
      <c r="G669" s="15">
        <v>899510.39</v>
      </c>
      <c r="H669" s="15">
        <v>834950</v>
      </c>
    </row>
    <row r="670" spans="1:8">
      <c r="A670" s="12">
        <v>255070</v>
      </c>
      <c r="B670" s="13" t="s">
        <v>236</v>
      </c>
      <c r="C670" s="14" t="str">
        <f t="shared" si="20"/>
        <v>205</v>
      </c>
      <c r="D670" s="14" t="str">
        <f t="shared" si="21"/>
        <v>20508</v>
      </c>
      <c r="E670" s="14">
        <f>IF(ISNA(VLOOKUP(F670,'2021功能科目'!A:B,2,FALSE)),"",VLOOKUP(F670,'2021功能科目'!A:B,2,FALSE))</f>
        <v>2050803</v>
      </c>
      <c r="F670" s="13" t="s">
        <v>406</v>
      </c>
      <c r="G670" s="15">
        <v>0</v>
      </c>
      <c r="H670" s="15">
        <v>53040</v>
      </c>
    </row>
    <row r="671" spans="1:8">
      <c r="A671" s="12">
        <v>255070</v>
      </c>
      <c r="B671" s="13" t="s">
        <v>236</v>
      </c>
      <c r="C671" s="14" t="str">
        <f t="shared" si="20"/>
        <v>205</v>
      </c>
      <c r="D671" s="14" t="str">
        <f t="shared" si="21"/>
        <v>20509</v>
      </c>
      <c r="E671" s="14">
        <f>IF(ISNA(VLOOKUP(F671,'2021功能科目'!A:B,2,FALSE)),"",VLOOKUP(F671,'2021功能科目'!A:B,2,FALSE))</f>
        <v>2050904</v>
      </c>
      <c r="F671" s="13" t="s">
        <v>407</v>
      </c>
      <c r="G671" s="15">
        <v>160000</v>
      </c>
      <c r="H671" s="15">
        <v>160000</v>
      </c>
    </row>
    <row r="672" spans="1:8">
      <c r="A672" s="12">
        <v>255070</v>
      </c>
      <c r="B672" s="13" t="s">
        <v>236</v>
      </c>
      <c r="C672" s="14" t="str">
        <f t="shared" si="20"/>
        <v>208</v>
      </c>
      <c r="D672" s="14" t="str">
        <f t="shared" si="21"/>
        <v>20805</v>
      </c>
      <c r="E672" s="14">
        <f>IF(ISNA(VLOOKUP(F672,'2021功能科目'!A:B,2,FALSE)),"",VLOOKUP(F672,'2021功能科目'!A:B,2,FALSE))</f>
        <v>2080502</v>
      </c>
      <c r="F672" s="13" t="s">
        <v>408</v>
      </c>
      <c r="G672" s="15">
        <v>811338.26</v>
      </c>
      <c r="H672" s="15">
        <v>808135</v>
      </c>
    </row>
    <row r="673" spans="1:8">
      <c r="A673" s="12">
        <v>255070</v>
      </c>
      <c r="B673" s="13" t="s">
        <v>236</v>
      </c>
      <c r="C673" s="14" t="str">
        <f t="shared" si="20"/>
        <v>208</v>
      </c>
      <c r="D673" s="14" t="str">
        <f t="shared" si="21"/>
        <v>20805</v>
      </c>
      <c r="E673" s="14">
        <f>IF(ISNA(VLOOKUP(F673,'2021功能科目'!A:B,2,FALSE)),"",VLOOKUP(F673,'2021功能科目'!A:B,2,FALSE))</f>
        <v>2080505</v>
      </c>
      <c r="F673" s="13" t="s">
        <v>409</v>
      </c>
      <c r="G673" s="15">
        <v>1744296.89</v>
      </c>
      <c r="H673" s="15">
        <v>2520122.88</v>
      </c>
    </row>
    <row r="674" spans="1:8">
      <c r="A674" s="12">
        <v>255070</v>
      </c>
      <c r="B674" s="13" t="s">
        <v>236</v>
      </c>
      <c r="C674" s="14" t="str">
        <f t="shared" si="20"/>
        <v>208</v>
      </c>
      <c r="D674" s="14" t="str">
        <f t="shared" si="21"/>
        <v>20805</v>
      </c>
      <c r="E674" s="14">
        <f>IF(ISNA(VLOOKUP(F674,'2021功能科目'!A:B,2,FALSE)),"",VLOOKUP(F674,'2021功能科目'!A:B,2,FALSE))</f>
        <v>2080506</v>
      </c>
      <c r="F674" s="13" t="s">
        <v>410</v>
      </c>
      <c r="G674" s="15">
        <v>872431.2</v>
      </c>
      <c r="H674" s="15">
        <v>1260061.44</v>
      </c>
    </row>
    <row r="675" spans="1:8">
      <c r="A675" s="12">
        <v>255070</v>
      </c>
      <c r="B675" s="13" t="s">
        <v>236</v>
      </c>
      <c r="C675" s="14" t="str">
        <f t="shared" si="20"/>
        <v>210</v>
      </c>
      <c r="D675" s="14" t="str">
        <f t="shared" si="21"/>
        <v>21011</v>
      </c>
      <c r="E675" s="14">
        <f>IF(ISNA(VLOOKUP(F675,'2021功能科目'!A:B,2,FALSE)),"",VLOOKUP(F675,'2021功能科目'!A:B,2,FALSE))</f>
        <v>2101102</v>
      </c>
      <c r="F675" s="13" t="s">
        <v>411</v>
      </c>
      <c r="G675" s="15">
        <v>2182529.62</v>
      </c>
      <c r="H675" s="15">
        <v>2047599.84</v>
      </c>
    </row>
    <row r="676" spans="1:8">
      <c r="A676" s="12">
        <v>255070</v>
      </c>
      <c r="B676" s="13" t="s">
        <v>236</v>
      </c>
      <c r="C676" s="14" t="str">
        <f t="shared" si="20"/>
        <v>210</v>
      </c>
      <c r="D676" s="14" t="str">
        <f t="shared" si="21"/>
        <v>21011</v>
      </c>
      <c r="E676" s="14">
        <f>IF(ISNA(VLOOKUP(F676,'2021功能科目'!A:B,2,FALSE)),"",VLOOKUP(F676,'2021功能科目'!A:B,2,FALSE))</f>
        <v>2101199</v>
      </c>
      <c r="F676" s="13" t="s">
        <v>412</v>
      </c>
      <c r="G676" s="15">
        <v>90000</v>
      </c>
      <c r="H676" s="15">
        <v>90000</v>
      </c>
    </row>
    <row r="677" spans="1:8">
      <c r="A677" s="12">
        <v>255070</v>
      </c>
      <c r="B677" s="13" t="s">
        <v>236</v>
      </c>
      <c r="C677" s="14" t="str">
        <f t="shared" si="20"/>
        <v>221</v>
      </c>
      <c r="D677" s="14" t="str">
        <f t="shared" si="21"/>
        <v>22102</v>
      </c>
      <c r="E677" s="14">
        <f>IF(ISNA(VLOOKUP(F677,'2021功能科目'!A:B,2,FALSE)),"",VLOOKUP(F677,'2021功能科目'!A:B,2,FALSE))</f>
        <v>2210201</v>
      </c>
      <c r="F677" s="13" t="s">
        <v>413</v>
      </c>
      <c r="G677" s="15">
        <v>2062192</v>
      </c>
      <c r="H677" s="15">
        <v>2058572.16</v>
      </c>
    </row>
    <row r="678" spans="1:8">
      <c r="A678" s="12">
        <v>255070</v>
      </c>
      <c r="B678" s="13" t="s">
        <v>236</v>
      </c>
      <c r="C678" s="14" t="str">
        <f t="shared" si="20"/>
        <v>221</v>
      </c>
      <c r="D678" s="14" t="str">
        <f t="shared" si="21"/>
        <v>22102</v>
      </c>
      <c r="E678" s="14">
        <f>IF(ISNA(VLOOKUP(F678,'2021功能科目'!A:B,2,FALSE)),"",VLOOKUP(F678,'2021功能科目'!A:B,2,FALSE))</f>
        <v>2210202</v>
      </c>
      <c r="F678" s="13" t="s">
        <v>414</v>
      </c>
      <c r="G678" s="15">
        <v>54840</v>
      </c>
      <c r="H678" s="15">
        <v>54840</v>
      </c>
    </row>
    <row r="679" spans="1:8">
      <c r="A679" s="12">
        <v>255070</v>
      </c>
      <c r="B679" s="13" t="s">
        <v>236</v>
      </c>
      <c r="C679" s="14" t="str">
        <f t="shared" si="20"/>
        <v>221</v>
      </c>
      <c r="D679" s="14" t="str">
        <f t="shared" si="21"/>
        <v>22102</v>
      </c>
      <c r="E679" s="14">
        <f>IF(ISNA(VLOOKUP(F679,'2021功能科目'!A:B,2,FALSE)),"",VLOOKUP(F679,'2021功能科目'!A:B,2,FALSE))</f>
        <v>2210203</v>
      </c>
      <c r="F679" s="13" t="s">
        <v>415</v>
      </c>
      <c r="G679" s="15">
        <v>1748116</v>
      </c>
      <c r="H679" s="15">
        <v>1693296</v>
      </c>
    </row>
    <row r="680" spans="1:8">
      <c r="A680" s="12">
        <v>255072</v>
      </c>
      <c r="B680" s="13" t="s">
        <v>237</v>
      </c>
      <c r="C680" s="14" t="str">
        <f t="shared" si="20"/>
        <v>205</v>
      </c>
      <c r="D680" s="14" t="str">
        <f t="shared" si="21"/>
        <v>20502</v>
      </c>
      <c r="E680" s="14">
        <f>IF(ISNA(VLOOKUP(F680,'2021功能科目'!A:B,2,FALSE)),"",VLOOKUP(F680,'2021功能科目'!A:B,2,FALSE))</f>
        <v>2050202</v>
      </c>
      <c r="F680" s="13" t="s">
        <v>420</v>
      </c>
      <c r="G680" s="15">
        <v>42587201.84</v>
      </c>
      <c r="H680" s="15">
        <v>41275179.4</v>
      </c>
    </row>
    <row r="681" spans="1:8">
      <c r="A681" s="12">
        <v>255072</v>
      </c>
      <c r="B681" s="13" t="s">
        <v>237</v>
      </c>
      <c r="C681" s="14" t="str">
        <f t="shared" si="20"/>
        <v>205</v>
      </c>
      <c r="D681" s="14" t="str">
        <f t="shared" si="21"/>
        <v>20502</v>
      </c>
      <c r="E681" s="14">
        <f>IF(ISNA(VLOOKUP(F681,'2021功能科目'!A:B,2,FALSE)),"",VLOOKUP(F681,'2021功能科目'!A:B,2,FALSE))</f>
        <v>2050299</v>
      </c>
      <c r="F681" s="13" t="s">
        <v>404</v>
      </c>
      <c r="G681" s="15">
        <v>1584869.49</v>
      </c>
      <c r="H681" s="15">
        <v>1580550</v>
      </c>
    </row>
    <row r="682" spans="1:8">
      <c r="A682" s="12">
        <v>255072</v>
      </c>
      <c r="B682" s="13" t="s">
        <v>237</v>
      </c>
      <c r="C682" s="14" t="str">
        <f t="shared" si="20"/>
        <v>205</v>
      </c>
      <c r="D682" s="14" t="str">
        <f t="shared" si="21"/>
        <v>20508</v>
      </c>
      <c r="E682" s="14">
        <f>IF(ISNA(VLOOKUP(F682,'2021功能科目'!A:B,2,FALSE)),"",VLOOKUP(F682,'2021功能科目'!A:B,2,FALSE))</f>
        <v>2050803</v>
      </c>
      <c r="F682" s="13" t="s">
        <v>406</v>
      </c>
      <c r="G682" s="15">
        <v>100640</v>
      </c>
      <c r="H682" s="15">
        <v>100640</v>
      </c>
    </row>
    <row r="683" spans="1:8">
      <c r="A683" s="12">
        <v>255072</v>
      </c>
      <c r="B683" s="13" t="s">
        <v>237</v>
      </c>
      <c r="C683" s="14" t="str">
        <f t="shared" si="20"/>
        <v>205</v>
      </c>
      <c r="D683" s="14" t="str">
        <f t="shared" si="21"/>
        <v>20509</v>
      </c>
      <c r="E683" s="14">
        <f>IF(ISNA(VLOOKUP(F683,'2021功能科目'!A:B,2,FALSE)),"",VLOOKUP(F683,'2021功能科目'!A:B,2,FALSE))</f>
        <v>2050904</v>
      </c>
      <c r="F683" s="13" t="s">
        <v>407</v>
      </c>
      <c r="G683" s="15">
        <v>441911</v>
      </c>
      <c r="H683" s="15">
        <v>441911</v>
      </c>
    </row>
    <row r="684" spans="1:8">
      <c r="A684" s="12">
        <v>255072</v>
      </c>
      <c r="B684" s="13" t="s">
        <v>237</v>
      </c>
      <c r="C684" s="14" t="str">
        <f t="shared" si="20"/>
        <v>208</v>
      </c>
      <c r="D684" s="14" t="str">
        <f t="shared" si="21"/>
        <v>20805</v>
      </c>
      <c r="E684" s="14">
        <f>IF(ISNA(VLOOKUP(F684,'2021功能科目'!A:B,2,FALSE)),"",VLOOKUP(F684,'2021功能科目'!A:B,2,FALSE))</f>
        <v>2080502</v>
      </c>
      <c r="F684" s="13" t="s">
        <v>408</v>
      </c>
      <c r="G684" s="15">
        <v>3086873.8</v>
      </c>
      <c r="H684" s="15">
        <v>2690644.55</v>
      </c>
    </row>
    <row r="685" spans="1:8">
      <c r="A685" s="12">
        <v>255072</v>
      </c>
      <c r="B685" s="13" t="s">
        <v>237</v>
      </c>
      <c r="C685" s="14" t="str">
        <f t="shared" si="20"/>
        <v>208</v>
      </c>
      <c r="D685" s="14" t="str">
        <f t="shared" si="21"/>
        <v>20805</v>
      </c>
      <c r="E685" s="14">
        <f>IF(ISNA(VLOOKUP(F685,'2021功能科目'!A:B,2,FALSE)),"",VLOOKUP(F685,'2021功能科目'!A:B,2,FALSE))</f>
        <v>2080505</v>
      </c>
      <c r="F685" s="13" t="s">
        <v>409</v>
      </c>
      <c r="G685" s="15">
        <v>4309564.8</v>
      </c>
      <c r="H685" s="15">
        <v>4770006.04</v>
      </c>
    </row>
    <row r="686" spans="1:8">
      <c r="A686" s="12">
        <v>255072</v>
      </c>
      <c r="B686" s="13" t="s">
        <v>237</v>
      </c>
      <c r="C686" s="14" t="str">
        <f t="shared" si="20"/>
        <v>208</v>
      </c>
      <c r="D686" s="14" t="str">
        <f t="shared" si="21"/>
        <v>20805</v>
      </c>
      <c r="E686" s="14">
        <f>IF(ISNA(VLOOKUP(F686,'2021功能科目'!A:B,2,FALSE)),"",VLOOKUP(F686,'2021功能科目'!A:B,2,FALSE))</f>
        <v>2080506</v>
      </c>
      <c r="F686" s="13" t="s">
        <v>410</v>
      </c>
      <c r="G686" s="15">
        <v>2154782.4</v>
      </c>
      <c r="H686" s="15">
        <v>2385003.02</v>
      </c>
    </row>
    <row r="687" spans="1:8">
      <c r="A687" s="12">
        <v>255072</v>
      </c>
      <c r="B687" s="13" t="s">
        <v>237</v>
      </c>
      <c r="C687" s="14" t="str">
        <f t="shared" si="20"/>
        <v>210</v>
      </c>
      <c r="D687" s="14" t="str">
        <f t="shared" si="21"/>
        <v>21011</v>
      </c>
      <c r="E687" s="14">
        <f>IF(ISNA(VLOOKUP(F687,'2021功能科目'!A:B,2,FALSE)),"",VLOOKUP(F687,'2021功能科目'!A:B,2,FALSE))</f>
        <v>2101102</v>
      </c>
      <c r="F687" s="13" t="s">
        <v>411</v>
      </c>
      <c r="G687" s="15">
        <v>4272283.54</v>
      </c>
      <c r="H687" s="15">
        <v>3875629.91</v>
      </c>
    </row>
    <row r="688" spans="1:8">
      <c r="A688" s="12">
        <v>255072</v>
      </c>
      <c r="B688" s="13" t="s">
        <v>237</v>
      </c>
      <c r="C688" s="14" t="str">
        <f t="shared" si="20"/>
        <v>210</v>
      </c>
      <c r="D688" s="14" t="str">
        <f t="shared" si="21"/>
        <v>21011</v>
      </c>
      <c r="E688" s="14">
        <f>IF(ISNA(VLOOKUP(F688,'2021功能科目'!A:B,2,FALSE)),"",VLOOKUP(F688,'2021功能科目'!A:B,2,FALSE))</f>
        <v>2101199</v>
      </c>
      <c r="F688" s="13" t="s">
        <v>412</v>
      </c>
      <c r="G688" s="15">
        <v>360000</v>
      </c>
      <c r="H688" s="15">
        <v>360000</v>
      </c>
    </row>
    <row r="689" spans="1:8">
      <c r="A689" s="12">
        <v>255072</v>
      </c>
      <c r="B689" s="13" t="s">
        <v>237</v>
      </c>
      <c r="C689" s="14" t="str">
        <f t="shared" si="20"/>
        <v>221</v>
      </c>
      <c r="D689" s="14" t="str">
        <f t="shared" si="21"/>
        <v>22102</v>
      </c>
      <c r="E689" s="14">
        <f>IF(ISNA(VLOOKUP(F689,'2021功能科目'!A:B,2,FALSE)),"",VLOOKUP(F689,'2021功能科目'!A:B,2,FALSE))</f>
        <v>2210201</v>
      </c>
      <c r="F689" s="13" t="s">
        <v>413</v>
      </c>
      <c r="G689" s="15">
        <v>4263375</v>
      </c>
      <c r="H689" s="15">
        <v>3897184.53</v>
      </c>
    </row>
    <row r="690" spans="1:8">
      <c r="A690" s="12">
        <v>255072</v>
      </c>
      <c r="B690" s="13" t="s">
        <v>237</v>
      </c>
      <c r="C690" s="14" t="str">
        <f t="shared" si="20"/>
        <v>221</v>
      </c>
      <c r="D690" s="14" t="str">
        <f t="shared" si="21"/>
        <v>22102</v>
      </c>
      <c r="E690" s="14">
        <f>IF(ISNA(VLOOKUP(F690,'2021功能科目'!A:B,2,FALSE)),"",VLOOKUP(F690,'2021功能科目'!A:B,2,FALSE))</f>
        <v>2210202</v>
      </c>
      <c r="F690" s="13" t="s">
        <v>414</v>
      </c>
      <c r="G690" s="15">
        <v>172920</v>
      </c>
      <c r="H690" s="15">
        <v>174840</v>
      </c>
    </row>
    <row r="691" spans="1:8">
      <c r="A691" s="12">
        <v>255072</v>
      </c>
      <c r="B691" s="13" t="s">
        <v>237</v>
      </c>
      <c r="C691" s="14" t="str">
        <f t="shared" si="20"/>
        <v>221</v>
      </c>
      <c r="D691" s="14" t="str">
        <f t="shared" si="21"/>
        <v>22102</v>
      </c>
      <c r="E691" s="14">
        <f>IF(ISNA(VLOOKUP(F691,'2021功能科目'!A:B,2,FALSE)),"",VLOOKUP(F691,'2021功能科目'!A:B,2,FALSE))</f>
        <v>2210203</v>
      </c>
      <c r="F691" s="13" t="s">
        <v>415</v>
      </c>
      <c r="G691" s="15">
        <v>4140756</v>
      </c>
      <c r="H691" s="15">
        <v>4178964</v>
      </c>
    </row>
    <row r="692" spans="1:8">
      <c r="A692" s="12">
        <v>255073</v>
      </c>
      <c r="B692" s="13" t="s">
        <v>238</v>
      </c>
      <c r="C692" s="14" t="str">
        <f t="shared" si="20"/>
        <v>205</v>
      </c>
      <c r="D692" s="14" t="str">
        <f t="shared" si="21"/>
        <v>20502</v>
      </c>
      <c r="E692" s="14">
        <f>IF(ISNA(VLOOKUP(F692,'2021功能科目'!A:B,2,FALSE)),"",VLOOKUP(F692,'2021功能科目'!A:B,2,FALSE))</f>
        <v>2050202</v>
      </c>
      <c r="F692" s="13" t="s">
        <v>420</v>
      </c>
      <c r="G692" s="15">
        <v>16786207.81</v>
      </c>
      <c r="H692" s="15">
        <v>15838123.36</v>
      </c>
    </row>
    <row r="693" spans="1:8">
      <c r="A693" s="12">
        <v>255073</v>
      </c>
      <c r="B693" s="13" t="s">
        <v>238</v>
      </c>
      <c r="C693" s="14" t="str">
        <f t="shared" si="20"/>
        <v>205</v>
      </c>
      <c r="D693" s="14" t="str">
        <f t="shared" si="21"/>
        <v>20502</v>
      </c>
      <c r="E693" s="14">
        <f>IF(ISNA(VLOOKUP(F693,'2021功能科目'!A:B,2,FALSE)),"",VLOOKUP(F693,'2021功能科目'!A:B,2,FALSE))</f>
        <v>2050299</v>
      </c>
      <c r="F693" s="13" t="s">
        <v>404</v>
      </c>
      <c r="G693" s="15">
        <v>612144.71</v>
      </c>
      <c r="H693" s="15">
        <v>574798.65</v>
      </c>
    </row>
    <row r="694" spans="1:8">
      <c r="A694" s="12">
        <v>255073</v>
      </c>
      <c r="B694" s="13" t="s">
        <v>238</v>
      </c>
      <c r="C694" s="14" t="str">
        <f t="shared" si="20"/>
        <v>205</v>
      </c>
      <c r="D694" s="14" t="str">
        <f t="shared" si="21"/>
        <v>20508</v>
      </c>
      <c r="E694" s="14">
        <f>IF(ISNA(VLOOKUP(F694,'2021功能科目'!A:B,2,FALSE)),"",VLOOKUP(F694,'2021功能科目'!A:B,2,FALSE))</f>
        <v>2050803</v>
      </c>
      <c r="F694" s="13" t="s">
        <v>406</v>
      </c>
      <c r="G694" s="15">
        <v>0</v>
      </c>
      <c r="H694" s="15">
        <v>40120</v>
      </c>
    </row>
    <row r="695" spans="1:8">
      <c r="A695" s="12">
        <v>255073</v>
      </c>
      <c r="B695" s="13" t="s">
        <v>238</v>
      </c>
      <c r="C695" s="14" t="str">
        <f t="shared" si="20"/>
        <v>208</v>
      </c>
      <c r="D695" s="14" t="str">
        <f t="shared" si="21"/>
        <v>20805</v>
      </c>
      <c r="E695" s="14">
        <f>IF(ISNA(VLOOKUP(F695,'2021功能科目'!A:B,2,FALSE)),"",VLOOKUP(F695,'2021功能科目'!A:B,2,FALSE))</f>
        <v>2080502</v>
      </c>
      <c r="F695" s="13" t="s">
        <v>408</v>
      </c>
      <c r="G695" s="15">
        <v>483953.58</v>
      </c>
      <c r="H695" s="15">
        <v>484336</v>
      </c>
    </row>
    <row r="696" spans="1:8">
      <c r="A696" s="12">
        <v>255073</v>
      </c>
      <c r="B696" s="13" t="s">
        <v>238</v>
      </c>
      <c r="C696" s="14" t="str">
        <f t="shared" si="20"/>
        <v>208</v>
      </c>
      <c r="D696" s="14" t="str">
        <f t="shared" si="21"/>
        <v>20805</v>
      </c>
      <c r="E696" s="14">
        <f>IF(ISNA(VLOOKUP(F696,'2021功能科目'!A:B,2,FALSE)),"",VLOOKUP(F696,'2021功能科目'!A:B,2,FALSE))</f>
        <v>2080505</v>
      </c>
      <c r="F696" s="13" t="s">
        <v>409</v>
      </c>
      <c r="G696" s="15">
        <v>1709301.12</v>
      </c>
      <c r="H696" s="15">
        <v>1828217.92</v>
      </c>
    </row>
    <row r="697" spans="1:8">
      <c r="A697" s="12">
        <v>255073</v>
      </c>
      <c r="B697" s="13" t="s">
        <v>238</v>
      </c>
      <c r="C697" s="14" t="str">
        <f t="shared" si="20"/>
        <v>208</v>
      </c>
      <c r="D697" s="14" t="str">
        <f t="shared" si="21"/>
        <v>20805</v>
      </c>
      <c r="E697" s="14">
        <f>IF(ISNA(VLOOKUP(F697,'2021功能科目'!A:B,2,FALSE)),"",VLOOKUP(F697,'2021功能科目'!A:B,2,FALSE))</f>
        <v>2080506</v>
      </c>
      <c r="F697" s="13" t="s">
        <v>410</v>
      </c>
      <c r="G697" s="15">
        <v>854650.56</v>
      </c>
      <c r="H697" s="15">
        <v>914108.96</v>
      </c>
    </row>
    <row r="698" spans="1:8">
      <c r="A698" s="12">
        <v>255073</v>
      </c>
      <c r="B698" s="13" t="s">
        <v>238</v>
      </c>
      <c r="C698" s="14" t="str">
        <f t="shared" si="20"/>
        <v>210</v>
      </c>
      <c r="D698" s="14" t="str">
        <f t="shared" si="21"/>
        <v>21011</v>
      </c>
      <c r="E698" s="14">
        <f>IF(ISNA(VLOOKUP(F698,'2021功能科目'!A:B,2,FALSE)),"",VLOOKUP(F698,'2021功能科目'!A:B,2,FALSE))</f>
        <v>2101102</v>
      </c>
      <c r="F698" s="13" t="s">
        <v>411</v>
      </c>
      <c r="G698" s="15">
        <v>1643129.2</v>
      </c>
      <c r="H698" s="15">
        <v>1485427.06</v>
      </c>
    </row>
    <row r="699" spans="1:8">
      <c r="A699" s="12">
        <v>255073</v>
      </c>
      <c r="B699" s="13" t="s">
        <v>238</v>
      </c>
      <c r="C699" s="14" t="str">
        <f t="shared" si="20"/>
        <v>221</v>
      </c>
      <c r="D699" s="14" t="str">
        <f t="shared" si="21"/>
        <v>22102</v>
      </c>
      <c r="E699" s="14">
        <f>IF(ISNA(VLOOKUP(F699,'2021功能科目'!A:B,2,FALSE)),"",VLOOKUP(F699,'2021功能科目'!A:B,2,FALSE))</f>
        <v>2210201</v>
      </c>
      <c r="F699" s="13" t="s">
        <v>413</v>
      </c>
      <c r="G699" s="15">
        <v>1680780</v>
      </c>
      <c r="H699" s="15">
        <v>1498603.44</v>
      </c>
    </row>
    <row r="700" spans="1:8">
      <c r="A700" s="12">
        <v>255073</v>
      </c>
      <c r="B700" s="13" t="s">
        <v>238</v>
      </c>
      <c r="C700" s="14" t="str">
        <f t="shared" si="20"/>
        <v>221</v>
      </c>
      <c r="D700" s="14" t="str">
        <f t="shared" si="21"/>
        <v>22102</v>
      </c>
      <c r="E700" s="14">
        <f>IF(ISNA(VLOOKUP(F700,'2021功能科目'!A:B,2,FALSE)),"",VLOOKUP(F700,'2021功能科目'!A:B,2,FALSE))</f>
        <v>2210202</v>
      </c>
      <c r="F700" s="13" t="s">
        <v>414</v>
      </c>
      <c r="G700" s="15">
        <v>43360</v>
      </c>
      <c r="H700" s="15">
        <v>43440</v>
      </c>
    </row>
    <row r="701" spans="1:8">
      <c r="A701" s="12">
        <v>255073</v>
      </c>
      <c r="B701" s="13" t="s">
        <v>238</v>
      </c>
      <c r="C701" s="14" t="str">
        <f t="shared" si="20"/>
        <v>221</v>
      </c>
      <c r="D701" s="14" t="str">
        <f t="shared" si="21"/>
        <v>22102</v>
      </c>
      <c r="E701" s="14">
        <f>IF(ISNA(VLOOKUP(F701,'2021功能科目'!A:B,2,FALSE)),"",VLOOKUP(F701,'2021功能科目'!A:B,2,FALSE))</f>
        <v>2210203</v>
      </c>
      <c r="F701" s="13" t="s">
        <v>415</v>
      </c>
      <c r="G701" s="15">
        <v>1188455</v>
      </c>
      <c r="H701" s="15">
        <v>1196580</v>
      </c>
    </row>
    <row r="702" spans="1:8">
      <c r="A702" s="12">
        <v>255074</v>
      </c>
      <c r="B702" s="13" t="s">
        <v>239</v>
      </c>
      <c r="C702" s="14" t="str">
        <f t="shared" si="20"/>
        <v>205</v>
      </c>
      <c r="D702" s="14" t="str">
        <f t="shared" si="21"/>
        <v>20502</v>
      </c>
      <c r="E702" s="14">
        <f>IF(ISNA(VLOOKUP(F702,'2021功能科目'!A:B,2,FALSE)),"",VLOOKUP(F702,'2021功能科目'!A:B,2,FALSE))</f>
        <v>2050202</v>
      </c>
      <c r="F702" s="13" t="s">
        <v>420</v>
      </c>
      <c r="G702" s="15">
        <v>27783672.31</v>
      </c>
      <c r="H702" s="15">
        <v>24345726.83</v>
      </c>
    </row>
    <row r="703" spans="1:8">
      <c r="A703" s="12">
        <v>255074</v>
      </c>
      <c r="B703" s="13" t="s">
        <v>239</v>
      </c>
      <c r="C703" s="14" t="str">
        <f t="shared" si="20"/>
        <v>205</v>
      </c>
      <c r="D703" s="14" t="str">
        <f t="shared" si="21"/>
        <v>20502</v>
      </c>
      <c r="E703" s="14">
        <f>IF(ISNA(VLOOKUP(F703,'2021功能科目'!A:B,2,FALSE)),"",VLOOKUP(F703,'2021功能科目'!A:B,2,FALSE))</f>
        <v>2050299</v>
      </c>
      <c r="F703" s="13" t="s">
        <v>404</v>
      </c>
      <c r="G703" s="15">
        <v>1049406.93</v>
      </c>
      <c r="H703" s="15">
        <v>1017450</v>
      </c>
    </row>
    <row r="704" spans="1:8">
      <c r="A704" s="12">
        <v>255074</v>
      </c>
      <c r="B704" s="13" t="s">
        <v>239</v>
      </c>
      <c r="C704" s="14" t="str">
        <f t="shared" si="20"/>
        <v>205</v>
      </c>
      <c r="D704" s="14" t="str">
        <f t="shared" si="21"/>
        <v>20508</v>
      </c>
      <c r="E704" s="14">
        <f>IF(ISNA(VLOOKUP(F704,'2021功能科目'!A:B,2,FALSE)),"",VLOOKUP(F704,'2021功能科目'!A:B,2,FALSE))</f>
        <v>2050803</v>
      </c>
      <c r="F704" s="13" t="s">
        <v>406</v>
      </c>
      <c r="G704" s="15">
        <v>59000</v>
      </c>
      <c r="H704" s="15">
        <v>59840</v>
      </c>
    </row>
    <row r="705" spans="1:8">
      <c r="A705" s="12">
        <v>255074</v>
      </c>
      <c r="B705" s="13" t="s">
        <v>239</v>
      </c>
      <c r="C705" s="14" t="str">
        <f t="shared" si="20"/>
        <v>205</v>
      </c>
      <c r="D705" s="14" t="str">
        <f t="shared" si="21"/>
        <v>20509</v>
      </c>
      <c r="E705" s="14">
        <f>IF(ISNA(VLOOKUP(F705,'2021功能科目'!A:B,2,FALSE)),"",VLOOKUP(F705,'2021功能科目'!A:B,2,FALSE))</f>
        <v>2050903</v>
      </c>
      <c r="F705" s="13" t="s">
        <v>417</v>
      </c>
      <c r="G705" s="15">
        <v>1746830.9</v>
      </c>
      <c r="H705" s="15">
        <v>2000000</v>
      </c>
    </row>
    <row r="706" spans="1:8">
      <c r="A706" s="12">
        <v>255074</v>
      </c>
      <c r="B706" s="13" t="s">
        <v>239</v>
      </c>
      <c r="C706" s="14" t="str">
        <f t="shared" si="20"/>
        <v>205</v>
      </c>
      <c r="D706" s="14" t="str">
        <f t="shared" si="21"/>
        <v>20509</v>
      </c>
      <c r="E706" s="14">
        <f>IF(ISNA(VLOOKUP(F706,'2021功能科目'!A:B,2,FALSE)),"",VLOOKUP(F706,'2021功能科目'!A:B,2,FALSE))</f>
        <v>2050904</v>
      </c>
      <c r="F706" s="13" t="s">
        <v>407</v>
      </c>
      <c r="G706" s="15">
        <v>52980.5</v>
      </c>
      <c r="H706" s="15">
        <v>52980.5</v>
      </c>
    </row>
    <row r="707" spans="1:8">
      <c r="A707" s="12">
        <v>255074</v>
      </c>
      <c r="B707" s="13" t="s">
        <v>239</v>
      </c>
      <c r="C707" s="14" t="str">
        <f t="shared" ref="C707:C770" si="22">LEFT(D707,3)</f>
        <v>208</v>
      </c>
      <c r="D707" s="14" t="str">
        <f t="shared" ref="D707:D770" si="23">LEFT(E707,5)</f>
        <v>20805</v>
      </c>
      <c r="E707" s="14">
        <f>IF(ISNA(VLOOKUP(F707,'2021功能科目'!A:B,2,FALSE)),"",VLOOKUP(F707,'2021功能科目'!A:B,2,FALSE))</f>
        <v>2080502</v>
      </c>
      <c r="F707" s="13" t="s">
        <v>408</v>
      </c>
      <c r="G707" s="15">
        <v>952550.8</v>
      </c>
      <c r="H707" s="15">
        <v>813924.5</v>
      </c>
    </row>
    <row r="708" spans="1:8">
      <c r="A708" s="12">
        <v>255074</v>
      </c>
      <c r="B708" s="13" t="s">
        <v>239</v>
      </c>
      <c r="C708" s="14" t="str">
        <f t="shared" si="22"/>
        <v>208</v>
      </c>
      <c r="D708" s="14" t="str">
        <f t="shared" si="23"/>
        <v>20805</v>
      </c>
      <c r="E708" s="14">
        <f>IF(ISNA(VLOOKUP(F708,'2021功能科目'!A:B,2,FALSE)),"",VLOOKUP(F708,'2021功能科目'!A:B,2,FALSE))</f>
        <v>2080505</v>
      </c>
      <c r="F708" s="13" t="s">
        <v>409</v>
      </c>
      <c r="G708" s="15">
        <v>2507205.12</v>
      </c>
      <c r="H708" s="15">
        <v>2729918.72</v>
      </c>
    </row>
    <row r="709" spans="1:8">
      <c r="A709" s="12">
        <v>255074</v>
      </c>
      <c r="B709" s="13" t="s">
        <v>239</v>
      </c>
      <c r="C709" s="14" t="str">
        <f t="shared" si="22"/>
        <v>208</v>
      </c>
      <c r="D709" s="14" t="str">
        <f t="shared" si="23"/>
        <v>20805</v>
      </c>
      <c r="E709" s="14">
        <f>IF(ISNA(VLOOKUP(F709,'2021功能科目'!A:B,2,FALSE)),"",VLOOKUP(F709,'2021功能科目'!A:B,2,FALSE))</f>
        <v>2080506</v>
      </c>
      <c r="F709" s="13" t="s">
        <v>410</v>
      </c>
      <c r="G709" s="15">
        <v>1253602.56</v>
      </c>
      <c r="H709" s="15">
        <v>1364959.36</v>
      </c>
    </row>
    <row r="710" spans="1:8">
      <c r="A710" s="12">
        <v>255074</v>
      </c>
      <c r="B710" s="13" t="s">
        <v>239</v>
      </c>
      <c r="C710" s="14" t="str">
        <f t="shared" si="22"/>
        <v>210</v>
      </c>
      <c r="D710" s="14" t="str">
        <f t="shared" si="23"/>
        <v>21011</v>
      </c>
      <c r="E710" s="14">
        <f>IF(ISNA(VLOOKUP(F710,'2021功能科目'!A:B,2,FALSE)),"",VLOOKUP(F710,'2021功能科目'!A:B,2,FALSE))</f>
        <v>2101102</v>
      </c>
      <c r="F710" s="13" t="s">
        <v>411</v>
      </c>
      <c r="G710" s="15">
        <v>2431519.28</v>
      </c>
      <c r="H710" s="15">
        <v>2218058.96</v>
      </c>
    </row>
    <row r="711" spans="1:8">
      <c r="A711" s="12">
        <v>255074</v>
      </c>
      <c r="B711" s="13" t="s">
        <v>239</v>
      </c>
      <c r="C711" s="14" t="str">
        <f t="shared" si="22"/>
        <v>210</v>
      </c>
      <c r="D711" s="14" t="str">
        <f t="shared" si="23"/>
        <v>21011</v>
      </c>
      <c r="E711" s="14">
        <f>IF(ISNA(VLOOKUP(F711,'2021功能科目'!A:B,2,FALSE)),"",VLOOKUP(F711,'2021功能科目'!A:B,2,FALSE))</f>
        <v>2101199</v>
      </c>
      <c r="F711" s="13" t="s">
        <v>412</v>
      </c>
      <c r="G711" s="15">
        <v>180000</v>
      </c>
      <c r="H711" s="15">
        <v>180000</v>
      </c>
    </row>
    <row r="712" spans="1:8">
      <c r="A712" s="12">
        <v>255074</v>
      </c>
      <c r="B712" s="13" t="s">
        <v>239</v>
      </c>
      <c r="C712" s="14" t="str">
        <f t="shared" si="22"/>
        <v>221</v>
      </c>
      <c r="D712" s="14" t="str">
        <f t="shared" si="23"/>
        <v>22102</v>
      </c>
      <c r="E712" s="14">
        <f>IF(ISNA(VLOOKUP(F712,'2021功能科目'!A:B,2,FALSE)),"",VLOOKUP(F712,'2021功能科目'!A:B,2,FALSE))</f>
        <v>2210201</v>
      </c>
      <c r="F712" s="13" t="s">
        <v>413</v>
      </c>
      <c r="G712" s="15">
        <v>2536184</v>
      </c>
      <c r="H712" s="15">
        <v>2237519.04</v>
      </c>
    </row>
    <row r="713" spans="1:8">
      <c r="A713" s="12">
        <v>255074</v>
      </c>
      <c r="B713" s="13" t="s">
        <v>239</v>
      </c>
      <c r="C713" s="14" t="str">
        <f t="shared" si="22"/>
        <v>221</v>
      </c>
      <c r="D713" s="14" t="str">
        <f t="shared" si="23"/>
        <v>22102</v>
      </c>
      <c r="E713" s="14">
        <f>IF(ISNA(VLOOKUP(F713,'2021功能科目'!A:B,2,FALSE)),"",VLOOKUP(F713,'2021功能科目'!A:B,2,FALSE))</f>
        <v>2210202</v>
      </c>
      <c r="F713" s="13" t="s">
        <v>414</v>
      </c>
      <c r="G713" s="15">
        <v>36280</v>
      </c>
      <c r="H713" s="15">
        <v>38040</v>
      </c>
    </row>
    <row r="714" spans="1:8">
      <c r="A714" s="12">
        <v>255074</v>
      </c>
      <c r="B714" s="13" t="s">
        <v>239</v>
      </c>
      <c r="C714" s="14" t="str">
        <f t="shared" si="22"/>
        <v>221</v>
      </c>
      <c r="D714" s="14" t="str">
        <f t="shared" si="23"/>
        <v>22102</v>
      </c>
      <c r="E714" s="14">
        <f>IF(ISNA(VLOOKUP(F714,'2021功能科目'!A:B,2,FALSE)),"",VLOOKUP(F714,'2021功能科目'!A:B,2,FALSE))</f>
        <v>2210203</v>
      </c>
      <c r="F714" s="13" t="s">
        <v>415</v>
      </c>
      <c r="G714" s="15">
        <v>1659180</v>
      </c>
      <c r="H714" s="15">
        <v>1644396</v>
      </c>
    </row>
    <row r="715" spans="1:8">
      <c r="A715" s="12">
        <v>255075</v>
      </c>
      <c r="B715" s="13" t="s">
        <v>240</v>
      </c>
      <c r="C715" s="14" t="str">
        <f t="shared" si="22"/>
        <v>205</v>
      </c>
      <c r="D715" s="14" t="str">
        <f t="shared" si="23"/>
        <v>20502</v>
      </c>
      <c r="E715" s="14">
        <f>IF(ISNA(VLOOKUP(F715,'2021功能科目'!A:B,2,FALSE)),"",VLOOKUP(F715,'2021功能科目'!A:B,2,FALSE))</f>
        <v>2050202</v>
      </c>
      <c r="F715" s="13" t="s">
        <v>420</v>
      </c>
      <c r="G715" s="15">
        <v>30280855.39</v>
      </c>
      <c r="H715" s="15">
        <v>28383508.31</v>
      </c>
    </row>
    <row r="716" spans="1:8">
      <c r="A716" s="12">
        <v>255075</v>
      </c>
      <c r="B716" s="13" t="s">
        <v>240</v>
      </c>
      <c r="C716" s="14" t="str">
        <f t="shared" si="22"/>
        <v>205</v>
      </c>
      <c r="D716" s="14" t="str">
        <f t="shared" si="23"/>
        <v>20502</v>
      </c>
      <c r="E716" s="14">
        <f>IF(ISNA(VLOOKUP(F716,'2021功能科目'!A:B,2,FALSE)),"",VLOOKUP(F716,'2021功能科目'!A:B,2,FALSE))</f>
        <v>2050299</v>
      </c>
      <c r="F716" s="13" t="s">
        <v>404</v>
      </c>
      <c r="G716" s="15">
        <v>1249632.2</v>
      </c>
      <c r="H716" s="15">
        <v>1104250</v>
      </c>
    </row>
    <row r="717" spans="1:8">
      <c r="A717" s="12">
        <v>255075</v>
      </c>
      <c r="B717" s="13" t="s">
        <v>240</v>
      </c>
      <c r="C717" s="14" t="str">
        <f t="shared" si="22"/>
        <v>205</v>
      </c>
      <c r="D717" s="14" t="str">
        <f t="shared" si="23"/>
        <v>20508</v>
      </c>
      <c r="E717" s="14">
        <f>IF(ISNA(VLOOKUP(F717,'2021功能科目'!A:B,2,FALSE)),"",VLOOKUP(F717,'2021功能科目'!A:B,2,FALSE))</f>
        <v>2050803</v>
      </c>
      <c r="F717" s="13" t="s">
        <v>406</v>
      </c>
      <c r="G717" s="15">
        <v>65960</v>
      </c>
      <c r="H717" s="15">
        <v>65960</v>
      </c>
    </row>
    <row r="718" spans="1:8">
      <c r="A718" s="12">
        <v>255075</v>
      </c>
      <c r="B718" s="13" t="s">
        <v>240</v>
      </c>
      <c r="C718" s="14" t="str">
        <f t="shared" si="22"/>
        <v>208</v>
      </c>
      <c r="D718" s="14" t="str">
        <f t="shared" si="23"/>
        <v>20805</v>
      </c>
      <c r="E718" s="14">
        <f>IF(ISNA(VLOOKUP(F718,'2021功能科目'!A:B,2,FALSE)),"",VLOOKUP(F718,'2021功能科目'!A:B,2,FALSE))</f>
        <v>2080502</v>
      </c>
      <c r="F718" s="13" t="s">
        <v>408</v>
      </c>
      <c r="G718" s="15">
        <v>2515918.76</v>
      </c>
      <c r="H718" s="15">
        <v>1923660.7</v>
      </c>
    </row>
    <row r="719" spans="1:8">
      <c r="A719" s="12">
        <v>255075</v>
      </c>
      <c r="B719" s="13" t="s">
        <v>240</v>
      </c>
      <c r="C719" s="14" t="str">
        <f t="shared" si="22"/>
        <v>208</v>
      </c>
      <c r="D719" s="14" t="str">
        <f t="shared" si="23"/>
        <v>20805</v>
      </c>
      <c r="E719" s="14">
        <f>IF(ISNA(VLOOKUP(F719,'2021功能科目'!A:B,2,FALSE)),"",VLOOKUP(F719,'2021功能科目'!A:B,2,FALSE))</f>
        <v>2080505</v>
      </c>
      <c r="F719" s="13" t="s">
        <v>409</v>
      </c>
      <c r="G719" s="15">
        <v>2817754.08</v>
      </c>
      <c r="H719" s="15">
        <v>3134321.02</v>
      </c>
    </row>
    <row r="720" spans="1:8">
      <c r="A720" s="12">
        <v>255075</v>
      </c>
      <c r="B720" s="13" t="s">
        <v>240</v>
      </c>
      <c r="C720" s="14" t="str">
        <f t="shared" si="22"/>
        <v>208</v>
      </c>
      <c r="D720" s="14" t="str">
        <f t="shared" si="23"/>
        <v>20805</v>
      </c>
      <c r="E720" s="14">
        <f>IF(ISNA(VLOOKUP(F720,'2021功能科目'!A:B,2,FALSE)),"",VLOOKUP(F720,'2021功能科目'!A:B,2,FALSE))</f>
        <v>2080506</v>
      </c>
      <c r="F720" s="13" t="s">
        <v>410</v>
      </c>
      <c r="G720" s="15">
        <v>1408884.04</v>
      </c>
      <c r="H720" s="15">
        <v>1567160.51</v>
      </c>
    </row>
    <row r="721" spans="1:8">
      <c r="A721" s="12">
        <v>255075</v>
      </c>
      <c r="B721" s="13" t="s">
        <v>240</v>
      </c>
      <c r="C721" s="14" t="str">
        <f t="shared" si="22"/>
        <v>210</v>
      </c>
      <c r="D721" s="14" t="str">
        <f t="shared" si="23"/>
        <v>21011</v>
      </c>
      <c r="E721" s="14">
        <f>IF(ISNA(VLOOKUP(F721,'2021功能科目'!A:B,2,FALSE)),"",VLOOKUP(F721,'2021功能科目'!A:B,2,FALSE))</f>
        <v>2101102</v>
      </c>
      <c r="F721" s="13" t="s">
        <v>411</v>
      </c>
      <c r="G721" s="15">
        <v>2977938.78</v>
      </c>
      <c r="H721" s="15">
        <v>2546635.83</v>
      </c>
    </row>
    <row r="722" spans="1:8">
      <c r="A722" s="12">
        <v>255075</v>
      </c>
      <c r="B722" s="13" t="s">
        <v>240</v>
      </c>
      <c r="C722" s="14" t="str">
        <f t="shared" si="22"/>
        <v>210</v>
      </c>
      <c r="D722" s="14" t="str">
        <f t="shared" si="23"/>
        <v>21011</v>
      </c>
      <c r="E722" s="14">
        <f>IF(ISNA(VLOOKUP(F722,'2021功能科目'!A:B,2,FALSE)),"",VLOOKUP(F722,'2021功能科目'!A:B,2,FALSE))</f>
        <v>2101199</v>
      </c>
      <c r="F722" s="13" t="s">
        <v>412</v>
      </c>
      <c r="G722" s="15">
        <v>90000</v>
      </c>
      <c r="H722" s="15">
        <v>90000</v>
      </c>
    </row>
    <row r="723" spans="1:8">
      <c r="A723" s="12">
        <v>255075</v>
      </c>
      <c r="B723" s="13" t="s">
        <v>240</v>
      </c>
      <c r="C723" s="14" t="str">
        <f t="shared" si="22"/>
        <v>221</v>
      </c>
      <c r="D723" s="14" t="str">
        <f t="shared" si="23"/>
        <v>22102</v>
      </c>
      <c r="E723" s="14">
        <f>IF(ISNA(VLOOKUP(F723,'2021功能科目'!A:B,2,FALSE)),"",VLOOKUP(F723,'2021功能科目'!A:B,2,FALSE))</f>
        <v>2210201</v>
      </c>
      <c r="F723" s="13" t="s">
        <v>413</v>
      </c>
      <c r="G723" s="15">
        <v>2753403</v>
      </c>
      <c r="H723" s="15">
        <v>2560260.77</v>
      </c>
    </row>
    <row r="724" spans="1:8">
      <c r="A724" s="12">
        <v>255075</v>
      </c>
      <c r="B724" s="13" t="s">
        <v>240</v>
      </c>
      <c r="C724" s="14" t="str">
        <f t="shared" si="22"/>
        <v>221</v>
      </c>
      <c r="D724" s="14" t="str">
        <f t="shared" si="23"/>
        <v>22102</v>
      </c>
      <c r="E724" s="14">
        <f>IF(ISNA(VLOOKUP(F724,'2021功能科目'!A:B,2,FALSE)),"",VLOOKUP(F724,'2021功能科目'!A:B,2,FALSE))</f>
        <v>2210202</v>
      </c>
      <c r="F724" s="13" t="s">
        <v>414</v>
      </c>
      <c r="G724" s="15">
        <v>153240</v>
      </c>
      <c r="H724" s="15">
        <v>155880</v>
      </c>
    </row>
    <row r="725" spans="1:8">
      <c r="A725" s="12">
        <v>255075</v>
      </c>
      <c r="B725" s="13" t="s">
        <v>240</v>
      </c>
      <c r="C725" s="14" t="str">
        <f t="shared" si="22"/>
        <v>221</v>
      </c>
      <c r="D725" s="14" t="str">
        <f t="shared" si="23"/>
        <v>22102</v>
      </c>
      <c r="E725" s="14">
        <f>IF(ISNA(VLOOKUP(F725,'2021功能科目'!A:B,2,FALSE)),"",VLOOKUP(F725,'2021功能科目'!A:B,2,FALSE))</f>
        <v>2210203</v>
      </c>
      <c r="F725" s="13" t="s">
        <v>415</v>
      </c>
      <c r="G725" s="15">
        <v>2274695</v>
      </c>
      <c r="H725" s="15">
        <v>2164464</v>
      </c>
    </row>
    <row r="726" spans="1:8">
      <c r="A726" s="12">
        <v>255076</v>
      </c>
      <c r="B726" s="13" t="s">
        <v>241</v>
      </c>
      <c r="C726" s="14" t="str">
        <f t="shared" si="22"/>
        <v>205</v>
      </c>
      <c r="D726" s="14" t="str">
        <f t="shared" si="23"/>
        <v>20502</v>
      </c>
      <c r="E726" s="14">
        <f>IF(ISNA(VLOOKUP(F726,'2021功能科目'!A:B,2,FALSE)),"",VLOOKUP(F726,'2021功能科目'!A:B,2,FALSE))</f>
        <v>2050201</v>
      </c>
      <c r="F726" s="13" t="s">
        <v>402</v>
      </c>
      <c r="G726" s="15">
        <v>44819606.99</v>
      </c>
      <c r="H726" s="15">
        <v>41453517.9</v>
      </c>
    </row>
    <row r="727" spans="1:8">
      <c r="A727" s="12">
        <v>255076</v>
      </c>
      <c r="B727" s="13" t="s">
        <v>241</v>
      </c>
      <c r="C727" s="14" t="str">
        <f t="shared" si="22"/>
        <v>205</v>
      </c>
      <c r="D727" s="14" t="str">
        <f t="shared" si="23"/>
        <v>20508</v>
      </c>
      <c r="E727" s="14">
        <f>IF(ISNA(VLOOKUP(F727,'2021功能科目'!A:B,2,FALSE)),"",VLOOKUP(F727,'2021功能科目'!A:B,2,FALSE))</f>
        <v>2050803</v>
      </c>
      <c r="F727" s="13" t="s">
        <v>406</v>
      </c>
      <c r="G727" s="15">
        <v>7130</v>
      </c>
      <c r="H727" s="15">
        <v>114920</v>
      </c>
    </row>
    <row r="728" spans="1:8">
      <c r="A728" s="12">
        <v>255076</v>
      </c>
      <c r="B728" s="13" t="s">
        <v>241</v>
      </c>
      <c r="C728" s="14" t="str">
        <f t="shared" si="22"/>
        <v>205</v>
      </c>
      <c r="D728" s="14" t="str">
        <f t="shared" si="23"/>
        <v>20509</v>
      </c>
      <c r="E728" s="14">
        <f>IF(ISNA(VLOOKUP(F728,'2021功能科目'!A:B,2,FALSE)),"",VLOOKUP(F728,'2021功能科目'!A:B,2,FALSE))</f>
        <v>2050999</v>
      </c>
      <c r="F728" s="13" t="s">
        <v>421</v>
      </c>
      <c r="G728" s="15">
        <v>503731</v>
      </c>
      <c r="H728" s="15">
        <v>505500</v>
      </c>
    </row>
    <row r="729" spans="1:8">
      <c r="A729" s="12">
        <v>255076</v>
      </c>
      <c r="B729" s="13" t="s">
        <v>241</v>
      </c>
      <c r="C729" s="14" t="str">
        <f t="shared" si="22"/>
        <v>208</v>
      </c>
      <c r="D729" s="14" t="str">
        <f t="shared" si="23"/>
        <v>20805</v>
      </c>
      <c r="E729" s="14">
        <f>IF(ISNA(VLOOKUP(F729,'2021功能科目'!A:B,2,FALSE)),"",VLOOKUP(F729,'2021功能科目'!A:B,2,FALSE))</f>
        <v>2080502</v>
      </c>
      <c r="F729" s="13" t="s">
        <v>408</v>
      </c>
      <c r="G729" s="15">
        <v>1332529.28</v>
      </c>
      <c r="H729" s="15">
        <v>1279262.6</v>
      </c>
    </row>
    <row r="730" spans="1:8">
      <c r="A730" s="12">
        <v>255076</v>
      </c>
      <c r="B730" s="13" t="s">
        <v>241</v>
      </c>
      <c r="C730" s="14" t="str">
        <f t="shared" si="22"/>
        <v>208</v>
      </c>
      <c r="D730" s="14" t="str">
        <f t="shared" si="23"/>
        <v>20805</v>
      </c>
      <c r="E730" s="14">
        <f>IF(ISNA(VLOOKUP(F730,'2021功能科目'!A:B,2,FALSE)),"",VLOOKUP(F730,'2021功能科目'!A:B,2,FALSE))</f>
        <v>2080505</v>
      </c>
      <c r="F730" s="13" t="s">
        <v>409</v>
      </c>
      <c r="G730" s="15">
        <v>4070775.68</v>
      </c>
      <c r="H730" s="15">
        <v>4827390.4</v>
      </c>
    </row>
    <row r="731" spans="1:8">
      <c r="A731" s="12">
        <v>255076</v>
      </c>
      <c r="B731" s="13" t="s">
        <v>241</v>
      </c>
      <c r="C731" s="14" t="str">
        <f t="shared" si="22"/>
        <v>208</v>
      </c>
      <c r="D731" s="14" t="str">
        <f t="shared" si="23"/>
        <v>20805</v>
      </c>
      <c r="E731" s="14">
        <f>IF(ISNA(VLOOKUP(F731,'2021功能科目'!A:B,2,FALSE)),"",VLOOKUP(F731,'2021功能科目'!A:B,2,FALSE))</f>
        <v>2080506</v>
      </c>
      <c r="F731" s="13" t="s">
        <v>410</v>
      </c>
      <c r="G731" s="15">
        <v>2031952.68</v>
      </c>
      <c r="H731" s="15">
        <v>2413695.2</v>
      </c>
    </row>
    <row r="732" spans="1:8">
      <c r="A732" s="12">
        <v>255076</v>
      </c>
      <c r="B732" s="13" t="s">
        <v>241</v>
      </c>
      <c r="C732" s="14" t="str">
        <f t="shared" si="22"/>
        <v>210</v>
      </c>
      <c r="D732" s="14" t="str">
        <f t="shared" si="23"/>
        <v>21011</v>
      </c>
      <c r="E732" s="14">
        <f>IF(ISNA(VLOOKUP(F732,'2021功能科目'!A:B,2,FALSE)),"",VLOOKUP(F732,'2021功能科目'!A:B,2,FALSE))</f>
        <v>2101102</v>
      </c>
      <c r="F732" s="13" t="s">
        <v>411</v>
      </c>
      <c r="G732" s="15">
        <v>3897080.49</v>
      </c>
      <c r="H732" s="15">
        <v>3922254.7</v>
      </c>
    </row>
    <row r="733" spans="1:8">
      <c r="A733" s="12">
        <v>255076</v>
      </c>
      <c r="B733" s="13" t="s">
        <v>241</v>
      </c>
      <c r="C733" s="14" t="str">
        <f t="shared" si="22"/>
        <v>210</v>
      </c>
      <c r="D733" s="14" t="str">
        <f t="shared" si="23"/>
        <v>21011</v>
      </c>
      <c r="E733" s="14">
        <f>IF(ISNA(VLOOKUP(F733,'2021功能科目'!A:B,2,FALSE)),"",VLOOKUP(F733,'2021功能科目'!A:B,2,FALSE))</f>
        <v>2101199</v>
      </c>
      <c r="F733" s="13" t="s">
        <v>412</v>
      </c>
      <c r="G733" s="15">
        <v>90000</v>
      </c>
      <c r="H733" s="15">
        <v>90000</v>
      </c>
    </row>
    <row r="734" spans="1:8">
      <c r="A734" s="12">
        <v>255076</v>
      </c>
      <c r="B734" s="13" t="s">
        <v>241</v>
      </c>
      <c r="C734" s="14" t="str">
        <f t="shared" si="22"/>
        <v>221</v>
      </c>
      <c r="D734" s="14" t="str">
        <f t="shared" si="23"/>
        <v>22102</v>
      </c>
      <c r="E734" s="14">
        <f>IF(ISNA(VLOOKUP(F734,'2021功能科目'!A:B,2,FALSE)),"",VLOOKUP(F734,'2021功能科目'!A:B,2,FALSE))</f>
        <v>2210201</v>
      </c>
      <c r="F734" s="13" t="s">
        <v>413</v>
      </c>
      <c r="G734" s="15">
        <v>4280760</v>
      </c>
      <c r="H734" s="15">
        <v>3985582.8</v>
      </c>
    </row>
    <row r="735" spans="1:8">
      <c r="A735" s="12">
        <v>255076</v>
      </c>
      <c r="B735" s="13" t="s">
        <v>241</v>
      </c>
      <c r="C735" s="14" t="str">
        <f t="shared" si="22"/>
        <v>221</v>
      </c>
      <c r="D735" s="14" t="str">
        <f t="shared" si="23"/>
        <v>22102</v>
      </c>
      <c r="E735" s="14">
        <f>IF(ISNA(VLOOKUP(F735,'2021功能科目'!A:B,2,FALSE)),"",VLOOKUP(F735,'2021功能科目'!A:B,2,FALSE))</f>
        <v>2210202</v>
      </c>
      <c r="F735" s="13" t="s">
        <v>414</v>
      </c>
      <c r="G735" s="15">
        <v>100340</v>
      </c>
      <c r="H735" s="15">
        <v>96960</v>
      </c>
    </row>
    <row r="736" spans="1:8">
      <c r="A736" s="12">
        <v>255076</v>
      </c>
      <c r="B736" s="13" t="s">
        <v>241</v>
      </c>
      <c r="C736" s="14" t="str">
        <f t="shared" si="22"/>
        <v>221</v>
      </c>
      <c r="D736" s="14" t="str">
        <f t="shared" si="23"/>
        <v>22102</v>
      </c>
      <c r="E736" s="14">
        <f>IF(ISNA(VLOOKUP(F736,'2021功能科目'!A:B,2,FALSE)),"",VLOOKUP(F736,'2021功能科目'!A:B,2,FALSE))</f>
        <v>2210203</v>
      </c>
      <c r="F736" s="13" t="s">
        <v>415</v>
      </c>
      <c r="G736" s="15">
        <v>3542252</v>
      </c>
      <c r="H736" s="15">
        <v>3431184</v>
      </c>
    </row>
    <row r="737" spans="1:8">
      <c r="A737" s="12">
        <v>255077</v>
      </c>
      <c r="B737" s="13" t="s">
        <v>242</v>
      </c>
      <c r="C737" s="14" t="str">
        <f t="shared" si="22"/>
        <v>205</v>
      </c>
      <c r="D737" s="14" t="str">
        <f t="shared" si="23"/>
        <v>20502</v>
      </c>
      <c r="E737" s="14">
        <f>IF(ISNA(VLOOKUP(F737,'2021功能科目'!A:B,2,FALSE)),"",VLOOKUP(F737,'2021功能科目'!A:B,2,FALSE))</f>
        <v>2050201</v>
      </c>
      <c r="F737" s="13" t="s">
        <v>402</v>
      </c>
      <c r="G737" s="15">
        <v>19988692.46</v>
      </c>
      <c r="H737" s="15">
        <v>18468776.72</v>
      </c>
    </row>
    <row r="738" spans="1:8">
      <c r="A738" s="12">
        <v>255077</v>
      </c>
      <c r="B738" s="13" t="s">
        <v>242</v>
      </c>
      <c r="C738" s="14" t="str">
        <f t="shared" si="22"/>
        <v>205</v>
      </c>
      <c r="D738" s="14" t="str">
        <f t="shared" si="23"/>
        <v>20508</v>
      </c>
      <c r="E738" s="14">
        <f>IF(ISNA(VLOOKUP(F738,'2021功能科目'!A:B,2,FALSE)),"",VLOOKUP(F738,'2021功能科目'!A:B,2,FALSE))</f>
        <v>2050803</v>
      </c>
      <c r="F738" s="13" t="s">
        <v>406</v>
      </c>
      <c r="G738" s="15">
        <v>20205</v>
      </c>
      <c r="H738" s="15">
        <v>51680</v>
      </c>
    </row>
    <row r="739" spans="1:8">
      <c r="A739" s="12">
        <v>255077</v>
      </c>
      <c r="B739" s="13" t="s">
        <v>242</v>
      </c>
      <c r="C739" s="14" t="str">
        <f t="shared" si="22"/>
        <v>205</v>
      </c>
      <c r="D739" s="14" t="str">
        <f t="shared" si="23"/>
        <v>20509</v>
      </c>
      <c r="E739" s="14">
        <f>IF(ISNA(VLOOKUP(F739,'2021功能科目'!A:B,2,FALSE)),"",VLOOKUP(F739,'2021功能科目'!A:B,2,FALSE))</f>
        <v>2050999</v>
      </c>
      <c r="F739" s="13" t="s">
        <v>421</v>
      </c>
      <c r="G739" s="15">
        <v>177310</v>
      </c>
      <c r="H739" s="15">
        <v>177380</v>
      </c>
    </row>
    <row r="740" spans="1:8">
      <c r="A740" s="12">
        <v>255077</v>
      </c>
      <c r="B740" s="13" t="s">
        <v>242</v>
      </c>
      <c r="C740" s="14" t="str">
        <f t="shared" si="22"/>
        <v>208</v>
      </c>
      <c r="D740" s="14" t="str">
        <f t="shared" si="23"/>
        <v>20805</v>
      </c>
      <c r="E740" s="14">
        <f>IF(ISNA(VLOOKUP(F740,'2021功能科目'!A:B,2,FALSE)),"",VLOOKUP(F740,'2021功能科目'!A:B,2,FALSE))</f>
        <v>2080502</v>
      </c>
      <c r="F740" s="13" t="s">
        <v>408</v>
      </c>
      <c r="G740" s="15">
        <v>1207850.8</v>
      </c>
      <c r="H740" s="15">
        <v>895243.9</v>
      </c>
    </row>
    <row r="741" spans="1:8">
      <c r="A741" s="12">
        <v>255077</v>
      </c>
      <c r="B741" s="13" t="s">
        <v>242</v>
      </c>
      <c r="C741" s="14" t="str">
        <f t="shared" si="22"/>
        <v>208</v>
      </c>
      <c r="D741" s="14" t="str">
        <f t="shared" si="23"/>
        <v>20805</v>
      </c>
      <c r="E741" s="14">
        <f>IF(ISNA(VLOOKUP(F741,'2021功能科目'!A:B,2,FALSE)),"",VLOOKUP(F741,'2021功能科目'!A:B,2,FALSE))</f>
        <v>2080505</v>
      </c>
      <c r="F741" s="13" t="s">
        <v>409</v>
      </c>
      <c r="G741" s="15">
        <v>1803476.96</v>
      </c>
      <c r="H741" s="15">
        <v>2168738.88</v>
      </c>
    </row>
    <row r="742" spans="1:8">
      <c r="A742" s="12">
        <v>255077</v>
      </c>
      <c r="B742" s="13" t="s">
        <v>242</v>
      </c>
      <c r="C742" s="14" t="str">
        <f t="shared" si="22"/>
        <v>208</v>
      </c>
      <c r="D742" s="14" t="str">
        <f t="shared" si="23"/>
        <v>20805</v>
      </c>
      <c r="E742" s="14">
        <f>IF(ISNA(VLOOKUP(F742,'2021功能科目'!A:B,2,FALSE)),"",VLOOKUP(F742,'2021功能科目'!A:B,2,FALSE))</f>
        <v>2080506</v>
      </c>
      <c r="F742" s="13" t="s">
        <v>410</v>
      </c>
      <c r="G742" s="15">
        <v>901738.48</v>
      </c>
      <c r="H742" s="15">
        <v>1084369.44</v>
      </c>
    </row>
    <row r="743" spans="1:8">
      <c r="A743" s="12">
        <v>255077</v>
      </c>
      <c r="B743" s="13" t="s">
        <v>242</v>
      </c>
      <c r="C743" s="14" t="str">
        <f t="shared" si="22"/>
        <v>210</v>
      </c>
      <c r="D743" s="14" t="str">
        <f t="shared" si="23"/>
        <v>21011</v>
      </c>
      <c r="E743" s="14">
        <f>IF(ISNA(VLOOKUP(F743,'2021功能科目'!A:B,2,FALSE)),"",VLOOKUP(F743,'2021功能科目'!A:B,2,FALSE))</f>
        <v>2101102</v>
      </c>
      <c r="F743" s="13" t="s">
        <v>411</v>
      </c>
      <c r="G743" s="15">
        <v>1790183.76</v>
      </c>
      <c r="H743" s="15">
        <v>1762100.34</v>
      </c>
    </row>
    <row r="744" spans="1:8">
      <c r="A744" s="12">
        <v>255077</v>
      </c>
      <c r="B744" s="13" t="s">
        <v>242</v>
      </c>
      <c r="C744" s="14" t="str">
        <f t="shared" si="22"/>
        <v>210</v>
      </c>
      <c r="D744" s="14" t="str">
        <f t="shared" si="23"/>
        <v>21011</v>
      </c>
      <c r="E744" s="14">
        <f>IF(ISNA(VLOOKUP(F744,'2021功能科目'!A:B,2,FALSE)),"",VLOOKUP(F744,'2021功能科目'!A:B,2,FALSE))</f>
        <v>2101199</v>
      </c>
      <c r="F744" s="13" t="s">
        <v>412</v>
      </c>
      <c r="G744" s="15">
        <v>90000</v>
      </c>
      <c r="H744" s="15">
        <v>90000</v>
      </c>
    </row>
    <row r="745" spans="1:8">
      <c r="A745" s="12">
        <v>255077</v>
      </c>
      <c r="B745" s="13" t="s">
        <v>242</v>
      </c>
      <c r="C745" s="14" t="str">
        <f t="shared" si="22"/>
        <v>221</v>
      </c>
      <c r="D745" s="14" t="str">
        <f t="shared" si="23"/>
        <v>22102</v>
      </c>
      <c r="E745" s="14">
        <f>IF(ISNA(VLOOKUP(F745,'2021功能科目'!A:B,2,FALSE)),"",VLOOKUP(F745,'2021功能科目'!A:B,2,FALSE))</f>
        <v>2210201</v>
      </c>
      <c r="F745" s="13" t="s">
        <v>413</v>
      </c>
      <c r="G745" s="15">
        <v>1981015</v>
      </c>
      <c r="H745" s="15">
        <v>1790714.16</v>
      </c>
    </row>
    <row r="746" spans="1:8">
      <c r="A746" s="12">
        <v>255077</v>
      </c>
      <c r="B746" s="13" t="s">
        <v>242</v>
      </c>
      <c r="C746" s="14" t="str">
        <f t="shared" si="22"/>
        <v>221</v>
      </c>
      <c r="D746" s="14" t="str">
        <f t="shared" si="23"/>
        <v>22102</v>
      </c>
      <c r="E746" s="14">
        <f>IF(ISNA(VLOOKUP(F746,'2021功能科目'!A:B,2,FALSE)),"",VLOOKUP(F746,'2021功能科目'!A:B,2,FALSE))</f>
        <v>2210202</v>
      </c>
      <c r="F746" s="13" t="s">
        <v>414</v>
      </c>
      <c r="G746" s="15">
        <v>60080</v>
      </c>
      <c r="H746" s="15">
        <v>60960</v>
      </c>
    </row>
    <row r="747" spans="1:8">
      <c r="A747" s="12">
        <v>255077</v>
      </c>
      <c r="B747" s="13" t="s">
        <v>242</v>
      </c>
      <c r="C747" s="14" t="str">
        <f t="shared" si="22"/>
        <v>221</v>
      </c>
      <c r="D747" s="14" t="str">
        <f t="shared" si="23"/>
        <v>22102</v>
      </c>
      <c r="E747" s="14">
        <f>IF(ISNA(VLOOKUP(F747,'2021功能科目'!A:B,2,FALSE)),"",VLOOKUP(F747,'2021功能科目'!A:B,2,FALSE))</f>
        <v>2210203</v>
      </c>
      <c r="F747" s="13" t="s">
        <v>415</v>
      </c>
      <c r="G747" s="15">
        <v>1649949</v>
      </c>
      <c r="H747" s="15">
        <v>1585632</v>
      </c>
    </row>
    <row r="748" spans="1:8">
      <c r="A748" s="12">
        <v>255078</v>
      </c>
      <c r="B748" s="13" t="s">
        <v>243</v>
      </c>
      <c r="C748" s="14" t="str">
        <f t="shared" si="22"/>
        <v>205</v>
      </c>
      <c r="D748" s="14" t="str">
        <f t="shared" si="23"/>
        <v>20502</v>
      </c>
      <c r="E748" s="14">
        <f>IF(ISNA(VLOOKUP(F748,'2021功能科目'!A:B,2,FALSE)),"",VLOOKUP(F748,'2021功能科目'!A:B,2,FALSE))</f>
        <v>2050201</v>
      </c>
      <c r="F748" s="13" t="s">
        <v>402</v>
      </c>
      <c r="G748" s="15">
        <v>40412096.27</v>
      </c>
      <c r="H748" s="15">
        <v>37427018.74</v>
      </c>
    </row>
    <row r="749" spans="1:8">
      <c r="A749" s="12">
        <v>255078</v>
      </c>
      <c r="B749" s="13" t="s">
        <v>243</v>
      </c>
      <c r="C749" s="14" t="str">
        <f t="shared" si="22"/>
        <v>205</v>
      </c>
      <c r="D749" s="14" t="str">
        <f t="shared" si="23"/>
        <v>20508</v>
      </c>
      <c r="E749" s="14">
        <f>IF(ISNA(VLOOKUP(F749,'2021功能科目'!A:B,2,FALSE)),"",VLOOKUP(F749,'2021功能科目'!A:B,2,FALSE))</f>
        <v>2050803</v>
      </c>
      <c r="F749" s="13" t="s">
        <v>406</v>
      </c>
      <c r="G749" s="15">
        <v>102680</v>
      </c>
      <c r="H749" s="15">
        <v>102680</v>
      </c>
    </row>
    <row r="750" spans="1:8">
      <c r="A750" s="12">
        <v>255078</v>
      </c>
      <c r="B750" s="13" t="s">
        <v>243</v>
      </c>
      <c r="C750" s="14" t="str">
        <f t="shared" si="22"/>
        <v>205</v>
      </c>
      <c r="D750" s="14" t="str">
        <f t="shared" si="23"/>
        <v>20509</v>
      </c>
      <c r="E750" s="14">
        <f>IF(ISNA(VLOOKUP(F750,'2021功能科目'!A:B,2,FALSE)),"",VLOOKUP(F750,'2021功能科目'!A:B,2,FALSE))</f>
        <v>2050999</v>
      </c>
      <c r="F750" s="13" t="s">
        <v>421</v>
      </c>
      <c r="G750" s="15">
        <v>58700</v>
      </c>
      <c r="H750" s="15">
        <v>58760</v>
      </c>
    </row>
    <row r="751" spans="1:8">
      <c r="A751" s="12">
        <v>255078</v>
      </c>
      <c r="B751" s="13" t="s">
        <v>243</v>
      </c>
      <c r="C751" s="14" t="str">
        <f t="shared" si="22"/>
        <v>208</v>
      </c>
      <c r="D751" s="14" t="str">
        <f t="shared" si="23"/>
        <v>20805</v>
      </c>
      <c r="E751" s="14">
        <f>IF(ISNA(VLOOKUP(F751,'2021功能科目'!A:B,2,FALSE)),"",VLOOKUP(F751,'2021功能科目'!A:B,2,FALSE))</f>
        <v>2080502</v>
      </c>
      <c r="F751" s="13" t="s">
        <v>408</v>
      </c>
      <c r="G751" s="15">
        <v>1910748.9</v>
      </c>
      <c r="H751" s="15">
        <v>1498202</v>
      </c>
    </row>
    <row r="752" spans="1:8">
      <c r="A752" s="12">
        <v>255078</v>
      </c>
      <c r="B752" s="13" t="s">
        <v>243</v>
      </c>
      <c r="C752" s="14" t="str">
        <f t="shared" si="22"/>
        <v>208</v>
      </c>
      <c r="D752" s="14" t="str">
        <f t="shared" si="23"/>
        <v>20805</v>
      </c>
      <c r="E752" s="14">
        <f>IF(ISNA(VLOOKUP(F752,'2021功能科目'!A:B,2,FALSE)),"",VLOOKUP(F752,'2021功能科目'!A:B,2,FALSE))</f>
        <v>2080505</v>
      </c>
      <c r="F752" s="13" t="s">
        <v>409</v>
      </c>
      <c r="G752" s="15">
        <v>3861633.92</v>
      </c>
      <c r="H752" s="15">
        <v>4269265.92</v>
      </c>
    </row>
    <row r="753" spans="1:8">
      <c r="A753" s="12">
        <v>255078</v>
      </c>
      <c r="B753" s="13" t="s">
        <v>243</v>
      </c>
      <c r="C753" s="14" t="str">
        <f t="shared" si="22"/>
        <v>208</v>
      </c>
      <c r="D753" s="14" t="str">
        <f t="shared" si="23"/>
        <v>20805</v>
      </c>
      <c r="E753" s="14">
        <f>IF(ISNA(VLOOKUP(F753,'2021功能科目'!A:B,2,FALSE)),"",VLOOKUP(F753,'2021功能科目'!A:B,2,FALSE))</f>
        <v>2080506</v>
      </c>
      <c r="F753" s="13" t="s">
        <v>410</v>
      </c>
      <c r="G753" s="15">
        <v>1917076.96</v>
      </c>
      <c r="H753" s="15">
        <v>2134632.96</v>
      </c>
    </row>
    <row r="754" spans="1:8">
      <c r="A754" s="12">
        <v>255078</v>
      </c>
      <c r="B754" s="13" t="s">
        <v>243</v>
      </c>
      <c r="C754" s="14" t="str">
        <f t="shared" si="22"/>
        <v>210</v>
      </c>
      <c r="D754" s="14" t="str">
        <f t="shared" si="23"/>
        <v>21011</v>
      </c>
      <c r="E754" s="14">
        <f>IF(ISNA(VLOOKUP(F754,'2021功能科目'!A:B,2,FALSE)),"",VLOOKUP(F754,'2021功能科目'!A:B,2,FALSE))</f>
        <v>2101102</v>
      </c>
      <c r="F754" s="13" t="s">
        <v>411</v>
      </c>
      <c r="G754" s="15">
        <v>3687925.77</v>
      </c>
      <c r="H754" s="15">
        <v>3468778.56</v>
      </c>
    </row>
    <row r="755" spans="1:8">
      <c r="A755" s="12">
        <v>255078</v>
      </c>
      <c r="B755" s="13" t="s">
        <v>243</v>
      </c>
      <c r="C755" s="14" t="str">
        <f t="shared" si="22"/>
        <v>210</v>
      </c>
      <c r="D755" s="14" t="str">
        <f t="shared" si="23"/>
        <v>21011</v>
      </c>
      <c r="E755" s="14">
        <f>IF(ISNA(VLOOKUP(F755,'2021功能科目'!A:B,2,FALSE)),"",VLOOKUP(F755,'2021功能科目'!A:B,2,FALSE))</f>
        <v>2101199</v>
      </c>
      <c r="F755" s="13" t="s">
        <v>412</v>
      </c>
      <c r="G755" s="15">
        <v>90000</v>
      </c>
      <c r="H755" s="15">
        <v>90000</v>
      </c>
    </row>
    <row r="756" spans="1:8">
      <c r="A756" s="12">
        <v>255078</v>
      </c>
      <c r="B756" s="13" t="s">
        <v>243</v>
      </c>
      <c r="C756" s="14" t="str">
        <f t="shared" si="22"/>
        <v>221</v>
      </c>
      <c r="D756" s="14" t="str">
        <f t="shared" si="23"/>
        <v>22102</v>
      </c>
      <c r="E756" s="14">
        <f>IF(ISNA(VLOOKUP(F756,'2021功能科目'!A:B,2,FALSE)),"",VLOOKUP(F756,'2021功能科目'!A:B,2,FALSE))</f>
        <v>2210201</v>
      </c>
      <c r="F756" s="13" t="s">
        <v>413</v>
      </c>
      <c r="G756" s="15">
        <v>4022812</v>
      </c>
      <c r="H756" s="15">
        <v>3528109.44</v>
      </c>
    </row>
    <row r="757" spans="1:8">
      <c r="A757" s="12">
        <v>255078</v>
      </c>
      <c r="B757" s="13" t="s">
        <v>243</v>
      </c>
      <c r="C757" s="14" t="str">
        <f t="shared" si="22"/>
        <v>221</v>
      </c>
      <c r="D757" s="14" t="str">
        <f t="shared" si="23"/>
        <v>22102</v>
      </c>
      <c r="E757" s="14">
        <f>IF(ISNA(VLOOKUP(F757,'2021功能科目'!A:B,2,FALSE)),"",VLOOKUP(F757,'2021功能科目'!A:B,2,FALSE))</f>
        <v>2210202</v>
      </c>
      <c r="F757" s="13" t="s">
        <v>414</v>
      </c>
      <c r="G757" s="15">
        <v>118460</v>
      </c>
      <c r="H757" s="15">
        <v>119280</v>
      </c>
    </row>
    <row r="758" spans="1:8">
      <c r="A758" s="12">
        <v>255078</v>
      </c>
      <c r="B758" s="13" t="s">
        <v>243</v>
      </c>
      <c r="C758" s="14" t="str">
        <f t="shared" si="22"/>
        <v>221</v>
      </c>
      <c r="D758" s="14" t="str">
        <f t="shared" si="23"/>
        <v>22102</v>
      </c>
      <c r="E758" s="14">
        <f>IF(ISNA(VLOOKUP(F758,'2021功能科目'!A:B,2,FALSE)),"",VLOOKUP(F758,'2021功能科目'!A:B,2,FALSE))</f>
        <v>2210203</v>
      </c>
      <c r="F758" s="13" t="s">
        <v>415</v>
      </c>
      <c r="G758" s="15">
        <v>3093194</v>
      </c>
      <c r="H758" s="15">
        <v>3029940</v>
      </c>
    </row>
    <row r="759" spans="1:8">
      <c r="A759" s="12">
        <v>255079</v>
      </c>
      <c r="B759" s="13" t="s">
        <v>244</v>
      </c>
      <c r="C759" s="14" t="str">
        <f t="shared" si="22"/>
        <v>205</v>
      </c>
      <c r="D759" s="14" t="str">
        <f t="shared" si="23"/>
        <v>20502</v>
      </c>
      <c r="E759" s="14">
        <f>IF(ISNA(VLOOKUP(F759,'2021功能科目'!A:B,2,FALSE)),"",VLOOKUP(F759,'2021功能科目'!A:B,2,FALSE))</f>
        <v>2050201</v>
      </c>
      <c r="F759" s="13" t="s">
        <v>402</v>
      </c>
      <c r="G759" s="15">
        <v>21799100.16</v>
      </c>
      <c r="H759" s="15">
        <v>16270989.9</v>
      </c>
    </row>
    <row r="760" spans="1:8">
      <c r="A760" s="12">
        <v>255079</v>
      </c>
      <c r="B760" s="13" t="s">
        <v>244</v>
      </c>
      <c r="C760" s="14" t="str">
        <f t="shared" si="22"/>
        <v>205</v>
      </c>
      <c r="D760" s="14" t="str">
        <f t="shared" si="23"/>
        <v>20508</v>
      </c>
      <c r="E760" s="14">
        <f>IF(ISNA(VLOOKUP(F760,'2021功能科目'!A:B,2,FALSE)),"",VLOOKUP(F760,'2021功能科目'!A:B,2,FALSE))</f>
        <v>2050803</v>
      </c>
      <c r="F760" s="13" t="s">
        <v>406</v>
      </c>
      <c r="G760" s="15">
        <v>2500</v>
      </c>
      <c r="H760" s="15">
        <v>39440</v>
      </c>
    </row>
    <row r="761" spans="1:8">
      <c r="A761" s="12">
        <v>255079</v>
      </c>
      <c r="B761" s="13" t="s">
        <v>244</v>
      </c>
      <c r="C761" s="14" t="str">
        <f t="shared" si="22"/>
        <v>205</v>
      </c>
      <c r="D761" s="14" t="str">
        <f t="shared" si="23"/>
        <v>20509</v>
      </c>
      <c r="E761" s="14">
        <f>IF(ISNA(VLOOKUP(F761,'2021功能科目'!A:B,2,FALSE)),"",VLOOKUP(F761,'2021功能科目'!A:B,2,FALSE))</f>
        <v>2050999</v>
      </c>
      <c r="F761" s="13" t="s">
        <v>421</v>
      </c>
      <c r="G761" s="15">
        <v>6491381.5</v>
      </c>
      <c r="H761" s="15">
        <v>6491381.5</v>
      </c>
    </row>
    <row r="762" spans="1:8">
      <c r="A762" s="12">
        <v>255079</v>
      </c>
      <c r="B762" s="13" t="s">
        <v>244</v>
      </c>
      <c r="C762" s="14" t="str">
        <f t="shared" si="22"/>
        <v>208</v>
      </c>
      <c r="D762" s="14" t="str">
        <f t="shared" si="23"/>
        <v>20805</v>
      </c>
      <c r="E762" s="14">
        <f>IF(ISNA(VLOOKUP(F762,'2021功能科目'!A:B,2,FALSE)),"",VLOOKUP(F762,'2021功能科目'!A:B,2,FALSE))</f>
        <v>2080502</v>
      </c>
      <c r="F762" s="13" t="s">
        <v>408</v>
      </c>
      <c r="G762" s="15">
        <v>284224</v>
      </c>
      <c r="H762" s="15">
        <v>273646</v>
      </c>
    </row>
    <row r="763" spans="1:8">
      <c r="A763" s="12">
        <v>255079</v>
      </c>
      <c r="B763" s="13" t="s">
        <v>244</v>
      </c>
      <c r="C763" s="14" t="str">
        <f t="shared" si="22"/>
        <v>208</v>
      </c>
      <c r="D763" s="14" t="str">
        <f t="shared" si="23"/>
        <v>20805</v>
      </c>
      <c r="E763" s="14">
        <f>IF(ISNA(VLOOKUP(F763,'2021功能科目'!A:B,2,FALSE)),"",VLOOKUP(F763,'2021功能科目'!A:B,2,FALSE))</f>
        <v>2080505</v>
      </c>
      <c r="F763" s="13" t="s">
        <v>409</v>
      </c>
      <c r="G763" s="15">
        <v>1343960</v>
      </c>
      <c r="H763" s="15">
        <v>1598485.12</v>
      </c>
    </row>
    <row r="764" spans="1:8">
      <c r="A764" s="12">
        <v>255079</v>
      </c>
      <c r="B764" s="13" t="s">
        <v>244</v>
      </c>
      <c r="C764" s="14" t="str">
        <f t="shared" si="22"/>
        <v>208</v>
      </c>
      <c r="D764" s="14" t="str">
        <f t="shared" si="23"/>
        <v>20805</v>
      </c>
      <c r="E764" s="14">
        <f>IF(ISNA(VLOOKUP(F764,'2021功能科目'!A:B,2,FALSE)),"",VLOOKUP(F764,'2021功能科目'!A:B,2,FALSE))</f>
        <v>2080506</v>
      </c>
      <c r="F764" s="13" t="s">
        <v>410</v>
      </c>
      <c r="G764" s="15">
        <v>671980</v>
      </c>
      <c r="H764" s="15">
        <v>799242.56</v>
      </c>
    </row>
    <row r="765" spans="1:8">
      <c r="A765" s="12">
        <v>255079</v>
      </c>
      <c r="B765" s="13" t="s">
        <v>244</v>
      </c>
      <c r="C765" s="14" t="str">
        <f t="shared" si="22"/>
        <v>210</v>
      </c>
      <c r="D765" s="14" t="str">
        <f t="shared" si="23"/>
        <v>21011</v>
      </c>
      <c r="E765" s="14">
        <f>IF(ISNA(VLOOKUP(F765,'2021功能科目'!A:B,2,FALSE)),"",VLOOKUP(F765,'2021功能科目'!A:B,2,FALSE))</f>
        <v>2101102</v>
      </c>
      <c r="F765" s="13" t="s">
        <v>411</v>
      </c>
      <c r="G765" s="15">
        <v>1283724.9</v>
      </c>
      <c r="H765" s="15">
        <v>1298769.16</v>
      </c>
    </row>
    <row r="766" spans="1:8">
      <c r="A766" s="12">
        <v>255079</v>
      </c>
      <c r="B766" s="13" t="s">
        <v>244</v>
      </c>
      <c r="C766" s="14" t="str">
        <f t="shared" si="22"/>
        <v>221</v>
      </c>
      <c r="D766" s="14" t="str">
        <f t="shared" si="23"/>
        <v>22102</v>
      </c>
      <c r="E766" s="14">
        <f>IF(ISNA(VLOOKUP(F766,'2021功能科目'!A:B,2,FALSE)),"",VLOOKUP(F766,'2021功能科目'!A:B,2,FALSE))</f>
        <v>2210201</v>
      </c>
      <c r="F766" s="13" t="s">
        <v>413</v>
      </c>
      <c r="G766" s="15">
        <v>1404325</v>
      </c>
      <c r="H766" s="15">
        <v>1324143.84</v>
      </c>
    </row>
    <row r="767" spans="1:8">
      <c r="A767" s="12">
        <v>255079</v>
      </c>
      <c r="B767" s="13" t="s">
        <v>244</v>
      </c>
      <c r="C767" s="14" t="str">
        <f t="shared" si="22"/>
        <v>221</v>
      </c>
      <c r="D767" s="14" t="str">
        <f t="shared" si="23"/>
        <v>22102</v>
      </c>
      <c r="E767" s="14">
        <f>IF(ISNA(VLOOKUP(F767,'2021功能科目'!A:B,2,FALSE)),"",VLOOKUP(F767,'2021功能科目'!A:B,2,FALSE))</f>
        <v>2210202</v>
      </c>
      <c r="F767" s="13" t="s">
        <v>414</v>
      </c>
      <c r="G767" s="15">
        <v>24960</v>
      </c>
      <c r="H767" s="15">
        <v>24120</v>
      </c>
    </row>
    <row r="768" spans="1:8">
      <c r="A768" s="12">
        <v>255079</v>
      </c>
      <c r="B768" s="13" t="s">
        <v>244</v>
      </c>
      <c r="C768" s="14" t="str">
        <f t="shared" si="22"/>
        <v>221</v>
      </c>
      <c r="D768" s="14" t="str">
        <f t="shared" si="23"/>
        <v>22102</v>
      </c>
      <c r="E768" s="14">
        <f>IF(ISNA(VLOOKUP(F768,'2021功能科目'!A:B,2,FALSE)),"",VLOOKUP(F768,'2021功能科目'!A:B,2,FALSE))</f>
        <v>2210203</v>
      </c>
      <c r="F768" s="13" t="s">
        <v>415</v>
      </c>
      <c r="G768" s="15">
        <v>1111970</v>
      </c>
      <c r="H768" s="15">
        <v>990192</v>
      </c>
    </row>
    <row r="769" spans="1:8">
      <c r="A769" s="12">
        <v>255080</v>
      </c>
      <c r="B769" s="13" t="s">
        <v>245</v>
      </c>
      <c r="C769" s="14" t="str">
        <f t="shared" si="22"/>
        <v>205</v>
      </c>
      <c r="D769" s="14" t="str">
        <f t="shared" si="23"/>
        <v>20502</v>
      </c>
      <c r="E769" s="14">
        <f>IF(ISNA(VLOOKUP(F769,'2021功能科目'!A:B,2,FALSE)),"",VLOOKUP(F769,'2021功能科目'!A:B,2,FALSE))</f>
        <v>2050201</v>
      </c>
      <c r="F769" s="13" t="s">
        <v>402</v>
      </c>
      <c r="G769" s="15">
        <v>23157405.94</v>
      </c>
      <c r="H769" s="15">
        <v>20153367.2</v>
      </c>
    </row>
    <row r="770" spans="1:8">
      <c r="A770" s="12">
        <v>255080</v>
      </c>
      <c r="B770" s="13" t="s">
        <v>245</v>
      </c>
      <c r="C770" s="14" t="str">
        <f t="shared" si="22"/>
        <v>205</v>
      </c>
      <c r="D770" s="14" t="str">
        <f t="shared" si="23"/>
        <v>20508</v>
      </c>
      <c r="E770" s="14">
        <f>IF(ISNA(VLOOKUP(F770,'2021功能科目'!A:B,2,FALSE)),"",VLOOKUP(F770,'2021功能科目'!A:B,2,FALSE))</f>
        <v>2050803</v>
      </c>
      <c r="F770" s="13" t="s">
        <v>406</v>
      </c>
      <c r="G770" s="15">
        <v>24677</v>
      </c>
      <c r="H770" s="15">
        <v>53720</v>
      </c>
    </row>
    <row r="771" spans="1:8">
      <c r="A771" s="12">
        <v>255080</v>
      </c>
      <c r="B771" s="13" t="s">
        <v>245</v>
      </c>
      <c r="C771" s="14" t="str">
        <f t="shared" ref="C771:C834" si="24">LEFT(D771,3)</f>
        <v>205</v>
      </c>
      <c r="D771" s="14" t="str">
        <f t="shared" ref="D771:D834" si="25">LEFT(E771,5)</f>
        <v>20509</v>
      </c>
      <c r="E771" s="14">
        <f>IF(ISNA(VLOOKUP(F771,'2021功能科目'!A:B,2,FALSE)),"",VLOOKUP(F771,'2021功能科目'!A:B,2,FALSE))</f>
        <v>2050999</v>
      </c>
      <c r="F771" s="13" t="s">
        <v>421</v>
      </c>
      <c r="G771" s="15">
        <v>716800</v>
      </c>
      <c r="H771" s="15">
        <v>856300</v>
      </c>
    </row>
    <row r="772" spans="1:8">
      <c r="A772" s="12">
        <v>255080</v>
      </c>
      <c r="B772" s="13" t="s">
        <v>245</v>
      </c>
      <c r="C772" s="14" t="str">
        <f t="shared" si="24"/>
        <v>208</v>
      </c>
      <c r="D772" s="14" t="str">
        <f t="shared" si="25"/>
        <v>20805</v>
      </c>
      <c r="E772" s="14">
        <f>IF(ISNA(VLOOKUP(F772,'2021功能科目'!A:B,2,FALSE)),"",VLOOKUP(F772,'2021功能科目'!A:B,2,FALSE))</f>
        <v>2080502</v>
      </c>
      <c r="F772" s="13" t="s">
        <v>408</v>
      </c>
      <c r="G772" s="15">
        <v>351326.9</v>
      </c>
      <c r="H772" s="15">
        <v>332770</v>
      </c>
    </row>
    <row r="773" spans="1:8">
      <c r="A773" s="12">
        <v>255080</v>
      </c>
      <c r="B773" s="13" t="s">
        <v>245</v>
      </c>
      <c r="C773" s="14" t="str">
        <f t="shared" si="24"/>
        <v>208</v>
      </c>
      <c r="D773" s="14" t="str">
        <f t="shared" si="25"/>
        <v>20805</v>
      </c>
      <c r="E773" s="14">
        <f>IF(ISNA(VLOOKUP(F773,'2021功能科目'!A:B,2,FALSE)),"",VLOOKUP(F773,'2021功能科目'!A:B,2,FALSE))</f>
        <v>2080505</v>
      </c>
      <c r="F773" s="13" t="s">
        <v>409</v>
      </c>
      <c r="G773" s="15">
        <v>1950005.44</v>
      </c>
      <c r="H773" s="15">
        <v>2170024.96</v>
      </c>
    </row>
    <row r="774" spans="1:8">
      <c r="A774" s="12">
        <v>255080</v>
      </c>
      <c r="B774" s="13" t="s">
        <v>245</v>
      </c>
      <c r="C774" s="14" t="str">
        <f t="shared" si="24"/>
        <v>208</v>
      </c>
      <c r="D774" s="14" t="str">
        <f t="shared" si="25"/>
        <v>20805</v>
      </c>
      <c r="E774" s="14">
        <f>IF(ISNA(VLOOKUP(F774,'2021功能科目'!A:B,2,FALSE)),"",VLOOKUP(F774,'2021功能科目'!A:B,2,FALSE))</f>
        <v>2080506</v>
      </c>
      <c r="F774" s="13" t="s">
        <v>410</v>
      </c>
      <c r="G774" s="15">
        <v>975002.72</v>
      </c>
      <c r="H774" s="15">
        <v>1085012.48</v>
      </c>
    </row>
    <row r="775" spans="1:8">
      <c r="A775" s="12">
        <v>255080</v>
      </c>
      <c r="B775" s="13" t="s">
        <v>245</v>
      </c>
      <c r="C775" s="14" t="str">
        <f t="shared" si="24"/>
        <v>210</v>
      </c>
      <c r="D775" s="14" t="str">
        <f t="shared" si="25"/>
        <v>21011</v>
      </c>
      <c r="E775" s="14">
        <f>IF(ISNA(VLOOKUP(F775,'2021功能科目'!A:B,2,FALSE)),"",VLOOKUP(F775,'2021功能科目'!A:B,2,FALSE))</f>
        <v>2101102</v>
      </c>
      <c r="F775" s="13" t="s">
        <v>411</v>
      </c>
      <c r="G775" s="15">
        <v>1899178.74</v>
      </c>
      <c r="H775" s="15">
        <v>1763145.28</v>
      </c>
    </row>
    <row r="776" spans="1:8">
      <c r="A776" s="12">
        <v>255080</v>
      </c>
      <c r="B776" s="13" t="s">
        <v>245</v>
      </c>
      <c r="C776" s="14" t="str">
        <f t="shared" si="24"/>
        <v>221</v>
      </c>
      <c r="D776" s="14" t="str">
        <f t="shared" si="25"/>
        <v>22102</v>
      </c>
      <c r="E776" s="14">
        <f>IF(ISNA(VLOOKUP(F776,'2021功能科目'!A:B,2,FALSE)),"",VLOOKUP(F776,'2021功能科目'!A:B,2,FALSE))</f>
        <v>2210201</v>
      </c>
      <c r="F776" s="13" t="s">
        <v>413</v>
      </c>
      <c r="G776" s="15">
        <v>2056346</v>
      </c>
      <c r="H776" s="15">
        <v>1798158.72</v>
      </c>
    </row>
    <row r="777" spans="1:8">
      <c r="A777" s="12">
        <v>255080</v>
      </c>
      <c r="B777" s="13" t="s">
        <v>245</v>
      </c>
      <c r="C777" s="14" t="str">
        <f t="shared" si="24"/>
        <v>221</v>
      </c>
      <c r="D777" s="14" t="str">
        <f t="shared" si="25"/>
        <v>22102</v>
      </c>
      <c r="E777" s="14">
        <f>IF(ISNA(VLOOKUP(F777,'2021功能科目'!A:B,2,FALSE)),"",VLOOKUP(F777,'2021功能科目'!A:B,2,FALSE))</f>
        <v>2210202</v>
      </c>
      <c r="F777" s="13" t="s">
        <v>414</v>
      </c>
      <c r="G777" s="15">
        <v>29900</v>
      </c>
      <c r="H777" s="15">
        <v>28800</v>
      </c>
    </row>
    <row r="778" spans="1:8">
      <c r="A778" s="12">
        <v>255080</v>
      </c>
      <c r="B778" s="13" t="s">
        <v>245</v>
      </c>
      <c r="C778" s="14" t="str">
        <f t="shared" si="24"/>
        <v>221</v>
      </c>
      <c r="D778" s="14" t="str">
        <f t="shared" si="25"/>
        <v>22102</v>
      </c>
      <c r="E778" s="14">
        <f>IF(ISNA(VLOOKUP(F778,'2021功能科目'!A:B,2,FALSE)),"",VLOOKUP(F778,'2021功能科目'!A:B,2,FALSE))</f>
        <v>2210203</v>
      </c>
      <c r="F778" s="13" t="s">
        <v>415</v>
      </c>
      <c r="G778" s="15">
        <v>1683212.92</v>
      </c>
      <c r="H778" s="15">
        <v>1671936</v>
      </c>
    </row>
    <row r="779" spans="1:8">
      <c r="A779" s="12">
        <v>255081</v>
      </c>
      <c r="B779" s="13" t="s">
        <v>246</v>
      </c>
      <c r="C779" s="14" t="str">
        <f t="shared" si="24"/>
        <v>205</v>
      </c>
      <c r="D779" s="14" t="str">
        <f t="shared" si="25"/>
        <v>20502</v>
      </c>
      <c r="E779" s="14">
        <f>IF(ISNA(VLOOKUP(F779,'2021功能科目'!A:B,2,FALSE)),"",VLOOKUP(F779,'2021功能科目'!A:B,2,FALSE))</f>
        <v>2050201</v>
      </c>
      <c r="F779" s="13" t="s">
        <v>402</v>
      </c>
      <c r="G779" s="15">
        <v>17105416.86</v>
      </c>
      <c r="H779" s="15">
        <v>16342036.81</v>
      </c>
    </row>
    <row r="780" spans="1:8">
      <c r="A780" s="12">
        <v>255081</v>
      </c>
      <c r="B780" s="13" t="s">
        <v>246</v>
      </c>
      <c r="C780" s="14" t="str">
        <f t="shared" si="24"/>
        <v>205</v>
      </c>
      <c r="D780" s="14" t="str">
        <f t="shared" si="25"/>
        <v>20508</v>
      </c>
      <c r="E780" s="14">
        <f>IF(ISNA(VLOOKUP(F780,'2021功能科目'!A:B,2,FALSE)),"",VLOOKUP(F780,'2021功能科目'!A:B,2,FALSE))</f>
        <v>2050803</v>
      </c>
      <c r="F780" s="13" t="s">
        <v>406</v>
      </c>
      <c r="G780" s="15">
        <v>8200</v>
      </c>
      <c r="H780" s="15">
        <v>48280</v>
      </c>
    </row>
    <row r="781" spans="1:8">
      <c r="A781" s="12">
        <v>255081</v>
      </c>
      <c r="B781" s="13" t="s">
        <v>246</v>
      </c>
      <c r="C781" s="14" t="str">
        <f t="shared" si="24"/>
        <v>205</v>
      </c>
      <c r="D781" s="14" t="str">
        <f t="shared" si="25"/>
        <v>20509</v>
      </c>
      <c r="E781" s="14">
        <f>IF(ISNA(VLOOKUP(F781,'2021功能科目'!A:B,2,FALSE)),"",VLOOKUP(F781,'2021功能科目'!A:B,2,FALSE))</f>
        <v>2050999</v>
      </c>
      <c r="F781" s="13" t="s">
        <v>421</v>
      </c>
      <c r="G781" s="15">
        <v>144940</v>
      </c>
      <c r="H781" s="15">
        <v>194940</v>
      </c>
    </row>
    <row r="782" spans="1:8">
      <c r="A782" s="12">
        <v>255081</v>
      </c>
      <c r="B782" s="13" t="s">
        <v>246</v>
      </c>
      <c r="C782" s="14" t="str">
        <f t="shared" si="24"/>
        <v>208</v>
      </c>
      <c r="D782" s="14" t="str">
        <f t="shared" si="25"/>
        <v>20805</v>
      </c>
      <c r="E782" s="14">
        <f>IF(ISNA(VLOOKUP(F782,'2021功能科目'!A:B,2,FALSE)),"",VLOOKUP(F782,'2021功能科目'!A:B,2,FALSE))</f>
        <v>2080502</v>
      </c>
      <c r="F782" s="13" t="s">
        <v>408</v>
      </c>
      <c r="G782" s="15">
        <v>530154.65</v>
      </c>
      <c r="H782" s="15">
        <v>517180</v>
      </c>
    </row>
    <row r="783" spans="1:8">
      <c r="A783" s="12">
        <v>255081</v>
      </c>
      <c r="B783" s="13" t="s">
        <v>246</v>
      </c>
      <c r="C783" s="14" t="str">
        <f t="shared" si="24"/>
        <v>208</v>
      </c>
      <c r="D783" s="14" t="str">
        <f t="shared" si="25"/>
        <v>20805</v>
      </c>
      <c r="E783" s="14">
        <f>IF(ISNA(VLOOKUP(F783,'2021功能科目'!A:B,2,FALSE)),"",VLOOKUP(F783,'2021功能科目'!A:B,2,FALSE))</f>
        <v>2080505</v>
      </c>
      <c r="F783" s="13" t="s">
        <v>409</v>
      </c>
      <c r="G783" s="15">
        <v>1612808.64</v>
      </c>
      <c r="H783" s="15">
        <v>1892719.04</v>
      </c>
    </row>
    <row r="784" spans="1:8">
      <c r="A784" s="12">
        <v>255081</v>
      </c>
      <c r="B784" s="13" t="s">
        <v>246</v>
      </c>
      <c r="C784" s="14" t="str">
        <f t="shared" si="24"/>
        <v>208</v>
      </c>
      <c r="D784" s="14" t="str">
        <f t="shared" si="25"/>
        <v>20805</v>
      </c>
      <c r="E784" s="14">
        <f>IF(ISNA(VLOOKUP(F784,'2021功能科目'!A:B,2,FALSE)),"",VLOOKUP(F784,'2021功能科目'!A:B,2,FALSE))</f>
        <v>2080506</v>
      </c>
      <c r="F784" s="13" t="s">
        <v>410</v>
      </c>
      <c r="G784" s="15">
        <v>806404.32</v>
      </c>
      <c r="H784" s="15">
        <v>946359.52</v>
      </c>
    </row>
    <row r="785" spans="1:8">
      <c r="A785" s="12">
        <v>255081</v>
      </c>
      <c r="B785" s="13" t="s">
        <v>246</v>
      </c>
      <c r="C785" s="14" t="str">
        <f t="shared" si="24"/>
        <v>210</v>
      </c>
      <c r="D785" s="14" t="str">
        <f t="shared" si="25"/>
        <v>21011</v>
      </c>
      <c r="E785" s="14">
        <f>IF(ISNA(VLOOKUP(F785,'2021功能科目'!A:B,2,FALSE)),"",VLOOKUP(F785,'2021功能科目'!A:B,2,FALSE))</f>
        <v>2101102</v>
      </c>
      <c r="F785" s="13" t="s">
        <v>411</v>
      </c>
      <c r="G785" s="15">
        <v>1435192.57</v>
      </c>
      <c r="H785" s="15">
        <v>1537834.22</v>
      </c>
    </row>
    <row r="786" spans="1:8">
      <c r="A786" s="12">
        <v>255081</v>
      </c>
      <c r="B786" s="13" t="s">
        <v>246</v>
      </c>
      <c r="C786" s="14" t="str">
        <f t="shared" si="24"/>
        <v>210</v>
      </c>
      <c r="D786" s="14" t="str">
        <f t="shared" si="25"/>
        <v>21011</v>
      </c>
      <c r="E786" s="14">
        <f>IF(ISNA(VLOOKUP(F786,'2021功能科目'!A:B,2,FALSE)),"",VLOOKUP(F786,'2021功能科目'!A:B,2,FALSE))</f>
        <v>2101199</v>
      </c>
      <c r="F786" s="13" t="s">
        <v>412</v>
      </c>
      <c r="G786" s="15">
        <v>90000</v>
      </c>
      <c r="H786" s="15">
        <v>90000</v>
      </c>
    </row>
    <row r="787" spans="1:8">
      <c r="A787" s="12">
        <v>255081</v>
      </c>
      <c r="B787" s="13" t="s">
        <v>246</v>
      </c>
      <c r="C787" s="14" t="str">
        <f t="shared" si="24"/>
        <v>221</v>
      </c>
      <c r="D787" s="14" t="str">
        <f t="shared" si="25"/>
        <v>22102</v>
      </c>
      <c r="E787" s="14">
        <f>IF(ISNA(VLOOKUP(F787,'2021功能科目'!A:B,2,FALSE)),"",VLOOKUP(F787,'2021功能科目'!A:B,2,FALSE))</f>
        <v>2210201</v>
      </c>
      <c r="F787" s="13" t="s">
        <v>413</v>
      </c>
      <c r="G787" s="15">
        <v>1673354</v>
      </c>
      <c r="H787" s="15">
        <v>1572899.28</v>
      </c>
    </row>
    <row r="788" spans="1:8">
      <c r="A788" s="12">
        <v>255081</v>
      </c>
      <c r="B788" s="13" t="s">
        <v>246</v>
      </c>
      <c r="C788" s="14" t="str">
        <f t="shared" si="24"/>
        <v>221</v>
      </c>
      <c r="D788" s="14" t="str">
        <f t="shared" si="25"/>
        <v>22102</v>
      </c>
      <c r="E788" s="14">
        <f>IF(ISNA(VLOOKUP(F788,'2021功能科目'!A:B,2,FALSE)),"",VLOOKUP(F788,'2021功能科目'!A:B,2,FALSE))</f>
        <v>2210202</v>
      </c>
      <c r="F788" s="13" t="s">
        <v>414</v>
      </c>
      <c r="G788" s="15">
        <v>31400</v>
      </c>
      <c r="H788" s="15">
        <v>30840</v>
      </c>
    </row>
    <row r="789" spans="1:8">
      <c r="A789" s="12">
        <v>255081</v>
      </c>
      <c r="B789" s="13" t="s">
        <v>246</v>
      </c>
      <c r="C789" s="14" t="str">
        <f t="shared" si="24"/>
        <v>221</v>
      </c>
      <c r="D789" s="14" t="str">
        <f t="shared" si="25"/>
        <v>22102</v>
      </c>
      <c r="E789" s="14">
        <f>IF(ISNA(VLOOKUP(F789,'2021功能科目'!A:B,2,FALSE)),"",VLOOKUP(F789,'2021功能科目'!A:B,2,FALSE))</f>
        <v>2210203</v>
      </c>
      <c r="F789" s="13" t="s">
        <v>415</v>
      </c>
      <c r="G789" s="15">
        <v>1570164</v>
      </c>
      <c r="H789" s="15">
        <v>1452156</v>
      </c>
    </row>
    <row r="790" spans="1:8">
      <c r="A790" s="12">
        <v>255082</v>
      </c>
      <c r="B790" s="13" t="s">
        <v>247</v>
      </c>
      <c r="C790" s="14" t="str">
        <f t="shared" si="24"/>
        <v>205</v>
      </c>
      <c r="D790" s="14" t="str">
        <f t="shared" si="25"/>
        <v>20502</v>
      </c>
      <c r="E790" s="14">
        <f>IF(ISNA(VLOOKUP(F790,'2021功能科目'!A:B,2,FALSE)),"",VLOOKUP(F790,'2021功能科目'!A:B,2,FALSE))</f>
        <v>2050201</v>
      </c>
      <c r="F790" s="13" t="s">
        <v>402</v>
      </c>
      <c r="G790" s="15">
        <v>14157565.55</v>
      </c>
      <c r="H790" s="15">
        <v>12923265.37</v>
      </c>
    </row>
    <row r="791" spans="1:8">
      <c r="A791" s="12">
        <v>255082</v>
      </c>
      <c r="B791" s="13" t="s">
        <v>247</v>
      </c>
      <c r="C791" s="14" t="str">
        <f t="shared" si="24"/>
        <v>205</v>
      </c>
      <c r="D791" s="14" t="str">
        <f t="shared" si="25"/>
        <v>20508</v>
      </c>
      <c r="E791" s="14">
        <f>IF(ISNA(VLOOKUP(F791,'2021功能科目'!A:B,2,FALSE)),"",VLOOKUP(F791,'2021功能科目'!A:B,2,FALSE))</f>
        <v>2050803</v>
      </c>
      <c r="F791" s="13" t="s">
        <v>406</v>
      </c>
      <c r="G791" s="15">
        <v>9800</v>
      </c>
      <c r="H791" s="15">
        <v>34000</v>
      </c>
    </row>
    <row r="792" spans="1:8">
      <c r="A792" s="12">
        <v>255082</v>
      </c>
      <c r="B792" s="13" t="s">
        <v>247</v>
      </c>
      <c r="C792" s="14" t="str">
        <f t="shared" si="24"/>
        <v>205</v>
      </c>
      <c r="D792" s="14" t="str">
        <f t="shared" si="25"/>
        <v>20509</v>
      </c>
      <c r="E792" s="14">
        <f>IF(ISNA(VLOOKUP(F792,'2021功能科目'!A:B,2,FALSE)),"",VLOOKUP(F792,'2021功能科目'!A:B,2,FALSE))</f>
        <v>2050999</v>
      </c>
      <c r="F792" s="13" t="s">
        <v>421</v>
      </c>
      <c r="G792" s="15">
        <v>81360</v>
      </c>
      <c r="H792" s="15">
        <v>81860</v>
      </c>
    </row>
    <row r="793" spans="1:8">
      <c r="A793" s="12">
        <v>255082</v>
      </c>
      <c r="B793" s="13" t="s">
        <v>247</v>
      </c>
      <c r="C793" s="14" t="str">
        <f t="shared" si="24"/>
        <v>208</v>
      </c>
      <c r="D793" s="14" t="str">
        <f t="shared" si="25"/>
        <v>20805</v>
      </c>
      <c r="E793" s="14">
        <f>IF(ISNA(VLOOKUP(F793,'2021功能科目'!A:B,2,FALSE)),"",VLOOKUP(F793,'2021功能科目'!A:B,2,FALSE))</f>
        <v>2080502</v>
      </c>
      <c r="F793" s="13" t="s">
        <v>408</v>
      </c>
      <c r="G793" s="15">
        <v>1190267</v>
      </c>
      <c r="H793" s="15">
        <v>1020692</v>
      </c>
    </row>
    <row r="794" spans="1:8">
      <c r="A794" s="12">
        <v>255082</v>
      </c>
      <c r="B794" s="13" t="s">
        <v>247</v>
      </c>
      <c r="C794" s="14" t="str">
        <f t="shared" si="24"/>
        <v>208</v>
      </c>
      <c r="D794" s="14" t="str">
        <f t="shared" si="25"/>
        <v>20805</v>
      </c>
      <c r="E794" s="14">
        <f>IF(ISNA(VLOOKUP(F794,'2021功能科目'!A:B,2,FALSE)),"",VLOOKUP(F794,'2021功能科目'!A:B,2,FALSE))</f>
        <v>2080505</v>
      </c>
      <c r="F794" s="13" t="s">
        <v>409</v>
      </c>
      <c r="G794" s="15">
        <v>1087755.04</v>
      </c>
      <c r="H794" s="15">
        <v>1420400.96</v>
      </c>
    </row>
    <row r="795" spans="1:8">
      <c r="A795" s="12">
        <v>255082</v>
      </c>
      <c r="B795" s="13" t="s">
        <v>247</v>
      </c>
      <c r="C795" s="14" t="str">
        <f t="shared" si="24"/>
        <v>208</v>
      </c>
      <c r="D795" s="14" t="str">
        <f t="shared" si="25"/>
        <v>20805</v>
      </c>
      <c r="E795" s="14">
        <f>IF(ISNA(VLOOKUP(F795,'2021功能科目'!A:B,2,FALSE)),"",VLOOKUP(F795,'2021功能科目'!A:B,2,FALSE))</f>
        <v>2080506</v>
      </c>
      <c r="F795" s="13" t="s">
        <v>410</v>
      </c>
      <c r="G795" s="15">
        <v>543877.52</v>
      </c>
      <c r="H795" s="15">
        <v>710200.48</v>
      </c>
    </row>
    <row r="796" spans="1:8">
      <c r="A796" s="12">
        <v>255082</v>
      </c>
      <c r="B796" s="13" t="s">
        <v>247</v>
      </c>
      <c r="C796" s="14" t="str">
        <f t="shared" si="24"/>
        <v>210</v>
      </c>
      <c r="D796" s="14" t="str">
        <f t="shared" si="25"/>
        <v>21011</v>
      </c>
      <c r="E796" s="14">
        <f>IF(ISNA(VLOOKUP(F796,'2021功能科目'!A:B,2,FALSE)),"",VLOOKUP(F796,'2021功能科目'!A:B,2,FALSE))</f>
        <v>2101102</v>
      </c>
      <c r="F796" s="13" t="s">
        <v>411</v>
      </c>
      <c r="G796" s="15">
        <v>1103946.48</v>
      </c>
      <c r="H796" s="15">
        <v>1154075.78</v>
      </c>
    </row>
    <row r="797" spans="1:8">
      <c r="A797" s="12">
        <v>255082</v>
      </c>
      <c r="B797" s="13" t="s">
        <v>247</v>
      </c>
      <c r="C797" s="14" t="str">
        <f t="shared" si="24"/>
        <v>221</v>
      </c>
      <c r="D797" s="14" t="str">
        <f t="shared" si="25"/>
        <v>22102</v>
      </c>
      <c r="E797" s="14">
        <f>IF(ISNA(VLOOKUP(F797,'2021功能科目'!A:B,2,FALSE)),"",VLOOKUP(F797,'2021功能科目'!A:B,2,FALSE))</f>
        <v>2210201</v>
      </c>
      <c r="F797" s="13" t="s">
        <v>413</v>
      </c>
      <c r="G797" s="15">
        <v>1182588</v>
      </c>
      <c r="H797" s="15">
        <v>1173300.72</v>
      </c>
    </row>
    <row r="798" spans="1:8">
      <c r="A798" s="12">
        <v>255082</v>
      </c>
      <c r="B798" s="13" t="s">
        <v>247</v>
      </c>
      <c r="C798" s="14" t="str">
        <f t="shared" si="24"/>
        <v>221</v>
      </c>
      <c r="D798" s="14" t="str">
        <f t="shared" si="25"/>
        <v>22102</v>
      </c>
      <c r="E798" s="14">
        <f>IF(ISNA(VLOOKUP(F798,'2021功能科目'!A:B,2,FALSE)),"",VLOOKUP(F798,'2021功能科目'!A:B,2,FALSE))</f>
        <v>2210202</v>
      </c>
      <c r="F798" s="13" t="s">
        <v>414</v>
      </c>
      <c r="G798" s="15">
        <v>96800</v>
      </c>
      <c r="H798" s="15">
        <v>94800</v>
      </c>
    </row>
    <row r="799" spans="1:8">
      <c r="A799" s="12">
        <v>255082</v>
      </c>
      <c r="B799" s="13" t="s">
        <v>247</v>
      </c>
      <c r="C799" s="14" t="str">
        <f t="shared" si="24"/>
        <v>221</v>
      </c>
      <c r="D799" s="14" t="str">
        <f t="shared" si="25"/>
        <v>22102</v>
      </c>
      <c r="E799" s="14">
        <f>IF(ISNA(VLOOKUP(F799,'2021功能科目'!A:B,2,FALSE)),"",VLOOKUP(F799,'2021功能科目'!A:B,2,FALSE))</f>
        <v>2210203</v>
      </c>
      <c r="F799" s="13" t="s">
        <v>415</v>
      </c>
      <c r="G799" s="15">
        <v>1047881</v>
      </c>
      <c r="H799" s="15">
        <v>1088388</v>
      </c>
    </row>
    <row r="800" spans="1:8">
      <c r="A800" s="12">
        <v>255083</v>
      </c>
      <c r="B800" s="13" t="s">
        <v>248</v>
      </c>
      <c r="C800" s="14" t="str">
        <f t="shared" si="24"/>
        <v>205</v>
      </c>
      <c r="D800" s="14" t="str">
        <f t="shared" si="25"/>
        <v>20502</v>
      </c>
      <c r="E800" s="14">
        <f>IF(ISNA(VLOOKUP(F800,'2021功能科目'!A:B,2,FALSE)),"",VLOOKUP(F800,'2021功能科目'!A:B,2,FALSE))</f>
        <v>2050201</v>
      </c>
      <c r="F800" s="13" t="s">
        <v>402</v>
      </c>
      <c r="G800" s="15">
        <v>20036627.17</v>
      </c>
      <c r="H800" s="15">
        <v>16874138.05</v>
      </c>
    </row>
    <row r="801" spans="1:8">
      <c r="A801" s="12">
        <v>255083</v>
      </c>
      <c r="B801" s="13" t="s">
        <v>248</v>
      </c>
      <c r="C801" s="14" t="str">
        <f t="shared" si="24"/>
        <v>205</v>
      </c>
      <c r="D801" s="14" t="str">
        <f t="shared" si="25"/>
        <v>20508</v>
      </c>
      <c r="E801" s="14">
        <f>IF(ISNA(VLOOKUP(F801,'2021功能科目'!A:B,2,FALSE)),"",VLOOKUP(F801,'2021功能科目'!A:B,2,FALSE))</f>
        <v>2050803</v>
      </c>
      <c r="F801" s="13" t="s">
        <v>406</v>
      </c>
      <c r="G801" s="15">
        <v>44200</v>
      </c>
      <c r="H801" s="15">
        <v>44200</v>
      </c>
    </row>
    <row r="802" spans="1:8">
      <c r="A802" s="12">
        <v>255083</v>
      </c>
      <c r="B802" s="13" t="s">
        <v>248</v>
      </c>
      <c r="C802" s="14" t="str">
        <f t="shared" si="24"/>
        <v>205</v>
      </c>
      <c r="D802" s="14" t="str">
        <f t="shared" si="25"/>
        <v>20509</v>
      </c>
      <c r="E802" s="14">
        <f>IF(ISNA(VLOOKUP(F802,'2021功能科目'!A:B,2,FALSE)),"",VLOOKUP(F802,'2021功能科目'!A:B,2,FALSE))</f>
        <v>2050999</v>
      </c>
      <c r="F802" s="13" t="s">
        <v>421</v>
      </c>
      <c r="G802" s="15">
        <v>56408.99</v>
      </c>
      <c r="H802" s="15">
        <v>57280</v>
      </c>
    </row>
    <row r="803" spans="1:8">
      <c r="A803" s="12">
        <v>255083</v>
      </c>
      <c r="B803" s="13" t="s">
        <v>248</v>
      </c>
      <c r="C803" s="14" t="str">
        <f t="shared" si="24"/>
        <v>208</v>
      </c>
      <c r="D803" s="14" t="str">
        <f t="shared" si="25"/>
        <v>20805</v>
      </c>
      <c r="E803" s="14">
        <f>IF(ISNA(VLOOKUP(F803,'2021功能科目'!A:B,2,FALSE)),"",VLOOKUP(F803,'2021功能科目'!A:B,2,FALSE))</f>
        <v>2080502</v>
      </c>
      <c r="F803" s="13" t="s">
        <v>408</v>
      </c>
      <c r="G803" s="15">
        <v>259587.6</v>
      </c>
      <c r="H803" s="15">
        <v>259590</v>
      </c>
    </row>
    <row r="804" spans="1:8">
      <c r="A804" s="12">
        <v>255083</v>
      </c>
      <c r="B804" s="13" t="s">
        <v>248</v>
      </c>
      <c r="C804" s="14" t="str">
        <f t="shared" si="24"/>
        <v>208</v>
      </c>
      <c r="D804" s="14" t="str">
        <f t="shared" si="25"/>
        <v>20805</v>
      </c>
      <c r="E804" s="14">
        <f>IF(ISNA(VLOOKUP(F804,'2021功能科目'!A:B,2,FALSE)),"",VLOOKUP(F804,'2021功能科目'!A:B,2,FALSE))</f>
        <v>2080505</v>
      </c>
      <c r="F804" s="13" t="s">
        <v>409</v>
      </c>
      <c r="G804" s="15">
        <v>1395933.03</v>
      </c>
      <c r="H804" s="15">
        <v>1762375.29</v>
      </c>
    </row>
    <row r="805" spans="1:8">
      <c r="A805" s="12">
        <v>255083</v>
      </c>
      <c r="B805" s="13" t="s">
        <v>248</v>
      </c>
      <c r="C805" s="14" t="str">
        <f t="shared" si="24"/>
        <v>208</v>
      </c>
      <c r="D805" s="14" t="str">
        <f t="shared" si="25"/>
        <v>20805</v>
      </c>
      <c r="E805" s="14">
        <f>IF(ISNA(VLOOKUP(F805,'2021功能科目'!A:B,2,FALSE)),"",VLOOKUP(F805,'2021功能科目'!A:B,2,FALSE))</f>
        <v>2080506</v>
      </c>
      <c r="F805" s="13" t="s">
        <v>410</v>
      </c>
      <c r="G805" s="15">
        <v>697966.51</v>
      </c>
      <c r="H805" s="15">
        <v>881187.64</v>
      </c>
    </row>
    <row r="806" spans="1:8">
      <c r="A806" s="12">
        <v>255083</v>
      </c>
      <c r="B806" s="13" t="s">
        <v>248</v>
      </c>
      <c r="C806" s="14" t="str">
        <f t="shared" si="24"/>
        <v>210</v>
      </c>
      <c r="D806" s="14" t="str">
        <f t="shared" si="25"/>
        <v>21011</v>
      </c>
      <c r="E806" s="14">
        <f>IF(ISNA(VLOOKUP(F806,'2021功能科目'!A:B,2,FALSE)),"",VLOOKUP(F806,'2021功能科目'!A:B,2,FALSE))</f>
        <v>2101102</v>
      </c>
      <c r="F806" s="13" t="s">
        <v>411</v>
      </c>
      <c r="G806" s="15">
        <v>1311254.55</v>
      </c>
      <c r="H806" s="15">
        <v>1431929.92</v>
      </c>
    </row>
    <row r="807" spans="1:8">
      <c r="A807" s="12">
        <v>255083</v>
      </c>
      <c r="B807" s="13" t="s">
        <v>248</v>
      </c>
      <c r="C807" s="14" t="str">
        <f t="shared" si="24"/>
        <v>221</v>
      </c>
      <c r="D807" s="14" t="str">
        <f t="shared" si="25"/>
        <v>22102</v>
      </c>
      <c r="E807" s="14">
        <f>IF(ISNA(VLOOKUP(F807,'2021功能科目'!A:B,2,FALSE)),"",VLOOKUP(F807,'2021功能科目'!A:B,2,FALSE))</f>
        <v>2210201</v>
      </c>
      <c r="F807" s="13" t="s">
        <v>413</v>
      </c>
      <c r="G807" s="15">
        <v>1532229</v>
      </c>
      <c r="H807" s="15">
        <v>1462181.47</v>
      </c>
    </row>
    <row r="808" spans="1:8">
      <c r="A808" s="12">
        <v>255083</v>
      </c>
      <c r="B808" s="13" t="s">
        <v>248</v>
      </c>
      <c r="C808" s="14" t="str">
        <f t="shared" si="24"/>
        <v>221</v>
      </c>
      <c r="D808" s="14" t="str">
        <f t="shared" si="25"/>
        <v>22102</v>
      </c>
      <c r="E808" s="14">
        <f>IF(ISNA(VLOOKUP(F808,'2021功能科目'!A:B,2,FALSE)),"",VLOOKUP(F808,'2021功能科目'!A:B,2,FALSE))</f>
        <v>2210202</v>
      </c>
      <c r="F808" s="13" t="s">
        <v>414</v>
      </c>
      <c r="G808" s="15">
        <v>22920</v>
      </c>
      <c r="H808" s="15">
        <v>22920</v>
      </c>
    </row>
    <row r="809" spans="1:8">
      <c r="A809" s="12">
        <v>255083</v>
      </c>
      <c r="B809" s="13" t="s">
        <v>248</v>
      </c>
      <c r="C809" s="14" t="str">
        <f t="shared" si="24"/>
        <v>221</v>
      </c>
      <c r="D809" s="14" t="str">
        <f t="shared" si="25"/>
        <v>22102</v>
      </c>
      <c r="E809" s="14">
        <f>IF(ISNA(VLOOKUP(F809,'2021功能科目'!A:B,2,FALSE)),"",VLOOKUP(F809,'2021功能科目'!A:B,2,FALSE))</f>
        <v>2210203</v>
      </c>
      <c r="F809" s="13" t="s">
        <v>415</v>
      </c>
      <c r="G809" s="15">
        <v>1251968</v>
      </c>
      <c r="H809" s="15">
        <v>1235148</v>
      </c>
    </row>
    <row r="810" spans="1:8">
      <c r="A810" s="12">
        <v>255085</v>
      </c>
      <c r="B810" s="13" t="s">
        <v>249</v>
      </c>
      <c r="C810" s="14" t="str">
        <f t="shared" si="24"/>
        <v>208</v>
      </c>
      <c r="D810" s="14" t="str">
        <f t="shared" si="25"/>
        <v>20805</v>
      </c>
      <c r="E810" s="14">
        <f>IF(ISNA(VLOOKUP(F810,'2021功能科目'!A:B,2,FALSE)),"",VLOOKUP(F810,'2021功能科目'!A:B,2,FALSE))</f>
        <v>2080502</v>
      </c>
      <c r="F810" s="13" t="s">
        <v>408</v>
      </c>
      <c r="G810" s="15">
        <v>125070.5</v>
      </c>
      <c r="H810" s="15">
        <v>125560</v>
      </c>
    </row>
    <row r="811" spans="1:8">
      <c r="A811" s="12">
        <v>255085</v>
      </c>
      <c r="B811" s="13" t="s">
        <v>249</v>
      </c>
      <c r="C811" s="14" t="str">
        <f t="shared" si="24"/>
        <v>221</v>
      </c>
      <c r="D811" s="14" t="str">
        <f t="shared" si="25"/>
        <v>22102</v>
      </c>
      <c r="E811" s="14">
        <f>IF(ISNA(VLOOKUP(F811,'2021功能科目'!A:B,2,FALSE)),"",VLOOKUP(F811,'2021功能科目'!A:B,2,FALSE))</f>
        <v>2210202</v>
      </c>
      <c r="F811" s="13" t="s">
        <v>414</v>
      </c>
      <c r="G811" s="15">
        <v>12480</v>
      </c>
      <c r="H811" s="15">
        <v>12480</v>
      </c>
    </row>
    <row r="812" spans="1:8">
      <c r="A812" s="12">
        <v>255087</v>
      </c>
      <c r="B812" s="13" t="s">
        <v>250</v>
      </c>
      <c r="C812" s="14" t="str">
        <f t="shared" si="24"/>
        <v>205</v>
      </c>
      <c r="D812" s="14" t="str">
        <f t="shared" si="25"/>
        <v>20502</v>
      </c>
      <c r="E812" s="14">
        <f>IF(ISNA(VLOOKUP(F812,'2021功能科目'!A:B,2,FALSE)),"",VLOOKUP(F812,'2021功能科目'!A:B,2,FALSE))</f>
        <v>2050201</v>
      </c>
      <c r="F812" s="13" t="s">
        <v>402</v>
      </c>
      <c r="G812" s="15">
        <v>300000</v>
      </c>
      <c r="H812" s="15">
        <v>0</v>
      </c>
    </row>
    <row r="813" spans="1:8">
      <c r="A813" s="12">
        <v>255087</v>
      </c>
      <c r="B813" s="13" t="s">
        <v>250</v>
      </c>
      <c r="C813" s="14" t="str">
        <f t="shared" si="24"/>
        <v>205</v>
      </c>
      <c r="D813" s="14" t="str">
        <f t="shared" si="25"/>
        <v>20502</v>
      </c>
      <c r="E813" s="14">
        <f>IF(ISNA(VLOOKUP(F813,'2021功能科目'!A:B,2,FALSE)),"",VLOOKUP(F813,'2021功能科目'!A:B,2,FALSE))</f>
        <v>2050204</v>
      </c>
      <c r="F813" s="13" t="s">
        <v>403</v>
      </c>
      <c r="G813" s="15">
        <v>19678</v>
      </c>
      <c r="H813" s="15">
        <v>0</v>
      </c>
    </row>
    <row r="814" spans="1:8">
      <c r="A814" s="12">
        <v>255087</v>
      </c>
      <c r="B814" s="13" t="s">
        <v>250</v>
      </c>
      <c r="C814" s="14" t="str">
        <f t="shared" si="24"/>
        <v>205</v>
      </c>
      <c r="D814" s="14" t="str">
        <f t="shared" si="25"/>
        <v>20502</v>
      </c>
      <c r="E814" s="14">
        <f>IF(ISNA(VLOOKUP(F814,'2021功能科目'!A:B,2,FALSE)),"",VLOOKUP(F814,'2021功能科目'!A:B,2,FALSE))</f>
        <v>2050299</v>
      </c>
      <c r="F814" s="13" t="s">
        <v>404</v>
      </c>
      <c r="G814" s="15">
        <v>517022.6</v>
      </c>
      <c r="H814" s="15">
        <v>510600</v>
      </c>
    </row>
    <row r="815" spans="1:8">
      <c r="A815" s="12">
        <v>255087</v>
      </c>
      <c r="B815" s="13" t="s">
        <v>250</v>
      </c>
      <c r="C815" s="14" t="str">
        <f t="shared" si="24"/>
        <v>205</v>
      </c>
      <c r="D815" s="14" t="str">
        <f t="shared" si="25"/>
        <v>20507</v>
      </c>
      <c r="E815" s="14">
        <f>IF(ISNA(VLOOKUP(F815,'2021功能科目'!A:B,2,FALSE)),"",VLOOKUP(F815,'2021功能科目'!A:B,2,FALSE))</f>
        <v>2050701</v>
      </c>
      <c r="F815" s="13" t="s">
        <v>422</v>
      </c>
      <c r="G815" s="15">
        <v>35401017.53</v>
      </c>
      <c r="H815" s="15">
        <v>30749959.31</v>
      </c>
    </row>
    <row r="816" spans="1:8">
      <c r="A816" s="12">
        <v>255087</v>
      </c>
      <c r="B816" s="13" t="s">
        <v>250</v>
      </c>
      <c r="C816" s="14" t="str">
        <f t="shared" si="24"/>
        <v>205</v>
      </c>
      <c r="D816" s="14" t="str">
        <f t="shared" si="25"/>
        <v>20508</v>
      </c>
      <c r="E816" s="14">
        <f>IF(ISNA(VLOOKUP(F816,'2021功能科目'!A:B,2,FALSE)),"",VLOOKUP(F816,'2021功能科目'!A:B,2,FALSE))</f>
        <v>2050803</v>
      </c>
      <c r="F816" s="13" t="s">
        <v>406</v>
      </c>
      <c r="G816" s="15">
        <v>0</v>
      </c>
      <c r="H816" s="15">
        <v>75480</v>
      </c>
    </row>
    <row r="817" spans="1:8">
      <c r="A817" s="12">
        <v>255087</v>
      </c>
      <c r="B817" s="13" t="s">
        <v>250</v>
      </c>
      <c r="C817" s="14" t="str">
        <f t="shared" si="24"/>
        <v>205</v>
      </c>
      <c r="D817" s="14" t="str">
        <f t="shared" si="25"/>
        <v>20509</v>
      </c>
      <c r="E817" s="14">
        <f>IF(ISNA(VLOOKUP(F817,'2021功能科目'!A:B,2,FALSE)),"",VLOOKUP(F817,'2021功能科目'!A:B,2,FALSE))</f>
        <v>2050999</v>
      </c>
      <c r="F817" s="13" t="s">
        <v>421</v>
      </c>
      <c r="G817" s="15">
        <v>300000</v>
      </c>
      <c r="H817" s="15">
        <v>300000</v>
      </c>
    </row>
    <row r="818" spans="1:8">
      <c r="A818" s="12">
        <v>255087</v>
      </c>
      <c r="B818" s="13" t="s">
        <v>250</v>
      </c>
      <c r="C818" s="14" t="str">
        <f t="shared" si="24"/>
        <v>208</v>
      </c>
      <c r="D818" s="14" t="str">
        <f t="shared" si="25"/>
        <v>20805</v>
      </c>
      <c r="E818" s="14">
        <f>IF(ISNA(VLOOKUP(F818,'2021功能科目'!A:B,2,FALSE)),"",VLOOKUP(F818,'2021功能科目'!A:B,2,FALSE))</f>
        <v>2080502</v>
      </c>
      <c r="F818" s="13" t="s">
        <v>408</v>
      </c>
      <c r="G818" s="15">
        <v>1170120.32</v>
      </c>
      <c r="H818" s="15">
        <v>1022888</v>
      </c>
    </row>
    <row r="819" spans="1:8">
      <c r="A819" s="12">
        <v>255087</v>
      </c>
      <c r="B819" s="13" t="s">
        <v>250</v>
      </c>
      <c r="C819" s="14" t="str">
        <f t="shared" si="24"/>
        <v>208</v>
      </c>
      <c r="D819" s="14" t="str">
        <f t="shared" si="25"/>
        <v>20805</v>
      </c>
      <c r="E819" s="14">
        <f>IF(ISNA(VLOOKUP(F819,'2021功能科目'!A:B,2,FALSE)),"",VLOOKUP(F819,'2021功能科目'!A:B,2,FALSE))</f>
        <v>2080505</v>
      </c>
      <c r="F819" s="13" t="s">
        <v>409</v>
      </c>
      <c r="G819" s="15">
        <v>3089308.64</v>
      </c>
      <c r="H819" s="15">
        <v>3415930.24</v>
      </c>
    </row>
    <row r="820" spans="1:8">
      <c r="A820" s="12">
        <v>255087</v>
      </c>
      <c r="B820" s="13" t="s">
        <v>250</v>
      </c>
      <c r="C820" s="14" t="str">
        <f t="shared" si="24"/>
        <v>208</v>
      </c>
      <c r="D820" s="14" t="str">
        <f t="shared" si="25"/>
        <v>20805</v>
      </c>
      <c r="E820" s="14">
        <f>IF(ISNA(VLOOKUP(F820,'2021功能科目'!A:B,2,FALSE)),"",VLOOKUP(F820,'2021功能科目'!A:B,2,FALSE))</f>
        <v>2080506</v>
      </c>
      <c r="F820" s="13" t="s">
        <v>410</v>
      </c>
      <c r="G820" s="15">
        <v>1544654.32</v>
      </c>
      <c r="H820" s="15">
        <v>1707965.12</v>
      </c>
    </row>
    <row r="821" spans="1:8">
      <c r="A821" s="12">
        <v>255087</v>
      </c>
      <c r="B821" s="13" t="s">
        <v>250</v>
      </c>
      <c r="C821" s="14" t="str">
        <f t="shared" si="24"/>
        <v>210</v>
      </c>
      <c r="D821" s="14" t="str">
        <f t="shared" si="25"/>
        <v>21011</v>
      </c>
      <c r="E821" s="14">
        <f>IF(ISNA(VLOOKUP(F821,'2021功能科目'!A:B,2,FALSE)),"",VLOOKUP(F821,'2021功能科目'!A:B,2,FALSE))</f>
        <v>2101102</v>
      </c>
      <c r="F821" s="13" t="s">
        <v>411</v>
      </c>
      <c r="G821" s="15">
        <v>3550574.65</v>
      </c>
      <c r="H821" s="15">
        <v>2775443.32</v>
      </c>
    </row>
    <row r="822" spans="1:8">
      <c r="A822" s="12">
        <v>255087</v>
      </c>
      <c r="B822" s="13" t="s">
        <v>250</v>
      </c>
      <c r="C822" s="14" t="str">
        <f t="shared" si="24"/>
        <v>221</v>
      </c>
      <c r="D822" s="14" t="str">
        <f t="shared" si="25"/>
        <v>22102</v>
      </c>
      <c r="E822" s="14">
        <f>IF(ISNA(VLOOKUP(F822,'2021功能科目'!A:B,2,FALSE)),"",VLOOKUP(F822,'2021功能科目'!A:B,2,FALSE))</f>
        <v>2210201</v>
      </c>
      <c r="F822" s="13" t="s">
        <v>413</v>
      </c>
      <c r="G822" s="15">
        <v>3580233</v>
      </c>
      <c r="H822" s="15">
        <v>2801707.68</v>
      </c>
    </row>
    <row r="823" spans="1:8">
      <c r="A823" s="12">
        <v>255087</v>
      </c>
      <c r="B823" s="13" t="s">
        <v>250</v>
      </c>
      <c r="C823" s="14" t="str">
        <f t="shared" si="24"/>
        <v>221</v>
      </c>
      <c r="D823" s="14" t="str">
        <f t="shared" si="25"/>
        <v>22102</v>
      </c>
      <c r="E823" s="14">
        <f>IF(ISNA(VLOOKUP(F823,'2021功能科目'!A:B,2,FALSE)),"",VLOOKUP(F823,'2021功能科目'!A:B,2,FALSE))</f>
        <v>2210202</v>
      </c>
      <c r="F823" s="13" t="s">
        <v>414</v>
      </c>
      <c r="G823" s="15">
        <v>92160</v>
      </c>
      <c r="H823" s="15">
        <v>92880</v>
      </c>
    </row>
    <row r="824" spans="1:8">
      <c r="A824" s="12">
        <v>255087</v>
      </c>
      <c r="B824" s="13" t="s">
        <v>250</v>
      </c>
      <c r="C824" s="14" t="str">
        <f t="shared" si="24"/>
        <v>221</v>
      </c>
      <c r="D824" s="14" t="str">
        <f t="shared" si="25"/>
        <v>22102</v>
      </c>
      <c r="E824" s="14">
        <f>IF(ISNA(VLOOKUP(F824,'2021功能科目'!A:B,2,FALSE)),"",VLOOKUP(F824,'2021功能科目'!A:B,2,FALSE))</f>
        <v>2210203</v>
      </c>
      <c r="F824" s="13" t="s">
        <v>415</v>
      </c>
      <c r="G824" s="15">
        <v>2898384</v>
      </c>
      <c r="H824" s="15">
        <v>2898384</v>
      </c>
    </row>
    <row r="825" spans="1:8">
      <c r="A825" s="12">
        <v>255088</v>
      </c>
      <c r="B825" s="13" t="s">
        <v>251</v>
      </c>
      <c r="C825" s="14" t="str">
        <f t="shared" si="24"/>
        <v>205</v>
      </c>
      <c r="D825" s="14" t="str">
        <f t="shared" si="25"/>
        <v>20502</v>
      </c>
      <c r="E825" s="14">
        <f>IF(ISNA(VLOOKUP(F825,'2021功能科目'!A:B,2,FALSE)),"",VLOOKUP(F825,'2021功能科目'!A:B,2,FALSE))</f>
        <v>2050201</v>
      </c>
      <c r="F825" s="13" t="s">
        <v>402</v>
      </c>
      <c r="G825" s="15">
        <v>210930.44</v>
      </c>
      <c r="H825" s="15">
        <v>259800</v>
      </c>
    </row>
    <row r="826" spans="1:8">
      <c r="A826" s="12">
        <v>255088</v>
      </c>
      <c r="B826" s="13" t="s">
        <v>251</v>
      </c>
      <c r="C826" s="14" t="str">
        <f t="shared" si="24"/>
        <v>205</v>
      </c>
      <c r="D826" s="14" t="str">
        <f t="shared" si="25"/>
        <v>20502</v>
      </c>
      <c r="E826" s="14">
        <f>IF(ISNA(VLOOKUP(F826,'2021功能科目'!A:B,2,FALSE)),"",VLOOKUP(F826,'2021功能科目'!A:B,2,FALSE))</f>
        <v>2050203</v>
      </c>
      <c r="F826" s="13" t="s">
        <v>405</v>
      </c>
      <c r="G826" s="15">
        <v>9816.66</v>
      </c>
      <c r="H826" s="15">
        <v>0</v>
      </c>
    </row>
    <row r="827" spans="1:8">
      <c r="A827" s="12">
        <v>255088</v>
      </c>
      <c r="B827" s="13" t="s">
        <v>251</v>
      </c>
      <c r="C827" s="14" t="str">
        <f t="shared" si="24"/>
        <v>205</v>
      </c>
      <c r="D827" s="14" t="str">
        <f t="shared" si="25"/>
        <v>20502</v>
      </c>
      <c r="E827" s="14">
        <f>IF(ISNA(VLOOKUP(F827,'2021功能科目'!A:B,2,FALSE)),"",VLOOKUP(F827,'2021功能科目'!A:B,2,FALSE))</f>
        <v>2050204</v>
      </c>
      <c r="F827" s="13" t="s">
        <v>403</v>
      </c>
      <c r="G827" s="15">
        <v>5700</v>
      </c>
      <c r="H827" s="15">
        <v>0</v>
      </c>
    </row>
    <row r="828" spans="1:8">
      <c r="A828" s="12">
        <v>255088</v>
      </c>
      <c r="B828" s="13" t="s">
        <v>251</v>
      </c>
      <c r="C828" s="14" t="str">
        <f t="shared" si="24"/>
        <v>205</v>
      </c>
      <c r="D828" s="14" t="str">
        <f t="shared" si="25"/>
        <v>20502</v>
      </c>
      <c r="E828" s="14">
        <f>IF(ISNA(VLOOKUP(F828,'2021功能科目'!A:B,2,FALSE)),"",VLOOKUP(F828,'2021功能科目'!A:B,2,FALSE))</f>
        <v>2050299</v>
      </c>
      <c r="F828" s="13" t="s">
        <v>404</v>
      </c>
      <c r="G828" s="15">
        <v>516558</v>
      </c>
      <c r="H828" s="15">
        <v>778150</v>
      </c>
    </row>
    <row r="829" spans="1:8">
      <c r="A829" s="12">
        <v>255088</v>
      </c>
      <c r="B829" s="13" t="s">
        <v>251</v>
      </c>
      <c r="C829" s="14" t="str">
        <f t="shared" si="24"/>
        <v>205</v>
      </c>
      <c r="D829" s="14" t="str">
        <f t="shared" si="25"/>
        <v>20507</v>
      </c>
      <c r="E829" s="14">
        <f>IF(ISNA(VLOOKUP(F829,'2021功能科目'!A:B,2,FALSE)),"",VLOOKUP(F829,'2021功能科目'!A:B,2,FALSE))</f>
        <v>2050701</v>
      </c>
      <c r="F829" s="13" t="s">
        <v>422</v>
      </c>
      <c r="G829" s="15">
        <v>39126311.32</v>
      </c>
      <c r="H829" s="15">
        <v>32879267.27</v>
      </c>
    </row>
    <row r="830" spans="1:8">
      <c r="A830" s="12">
        <v>255088</v>
      </c>
      <c r="B830" s="13" t="s">
        <v>251</v>
      </c>
      <c r="C830" s="14" t="str">
        <f t="shared" si="24"/>
        <v>205</v>
      </c>
      <c r="D830" s="14" t="str">
        <f t="shared" si="25"/>
        <v>20508</v>
      </c>
      <c r="E830" s="14">
        <f>IF(ISNA(VLOOKUP(F830,'2021功能科目'!A:B,2,FALSE)),"",VLOOKUP(F830,'2021功能科目'!A:B,2,FALSE))</f>
        <v>2050803</v>
      </c>
      <c r="F830" s="13" t="s">
        <v>406</v>
      </c>
      <c r="G830" s="15">
        <v>3960</v>
      </c>
      <c r="H830" s="15">
        <v>81600</v>
      </c>
    </row>
    <row r="831" spans="1:8">
      <c r="A831" s="12">
        <v>255088</v>
      </c>
      <c r="B831" s="13" t="s">
        <v>251</v>
      </c>
      <c r="C831" s="14" t="str">
        <f t="shared" si="24"/>
        <v>205</v>
      </c>
      <c r="D831" s="14" t="str">
        <f t="shared" si="25"/>
        <v>20509</v>
      </c>
      <c r="E831" s="14">
        <f>IF(ISNA(VLOOKUP(F831,'2021功能科目'!A:B,2,FALSE)),"",VLOOKUP(F831,'2021功能科目'!A:B,2,FALSE))</f>
        <v>2050904</v>
      </c>
      <c r="F831" s="13" t="s">
        <v>407</v>
      </c>
      <c r="G831" s="15">
        <v>99245.51</v>
      </c>
      <c r="H831" s="15">
        <v>99700</v>
      </c>
    </row>
    <row r="832" spans="1:8">
      <c r="A832" s="12">
        <v>255088</v>
      </c>
      <c r="B832" s="13" t="s">
        <v>251</v>
      </c>
      <c r="C832" s="14" t="str">
        <f t="shared" si="24"/>
        <v>208</v>
      </c>
      <c r="D832" s="14" t="str">
        <f t="shared" si="25"/>
        <v>20805</v>
      </c>
      <c r="E832" s="14">
        <f>IF(ISNA(VLOOKUP(F832,'2021功能科目'!A:B,2,FALSE)),"",VLOOKUP(F832,'2021功能科目'!A:B,2,FALSE))</f>
        <v>2080502</v>
      </c>
      <c r="F832" s="13" t="s">
        <v>408</v>
      </c>
      <c r="G832" s="15">
        <v>2079804.4</v>
      </c>
      <c r="H832" s="15">
        <v>1274960.4</v>
      </c>
    </row>
    <row r="833" spans="1:8">
      <c r="A833" s="12">
        <v>255088</v>
      </c>
      <c r="B833" s="13" t="s">
        <v>251</v>
      </c>
      <c r="C833" s="14" t="str">
        <f t="shared" si="24"/>
        <v>208</v>
      </c>
      <c r="D833" s="14" t="str">
        <f t="shared" si="25"/>
        <v>20805</v>
      </c>
      <c r="E833" s="14">
        <f>IF(ISNA(VLOOKUP(F833,'2021功能科目'!A:B,2,FALSE)),"",VLOOKUP(F833,'2021功能科目'!A:B,2,FALSE))</f>
        <v>2080505</v>
      </c>
      <c r="F833" s="13" t="s">
        <v>409</v>
      </c>
      <c r="G833" s="15">
        <v>3312473.6</v>
      </c>
      <c r="H833" s="15">
        <v>3627743.52</v>
      </c>
    </row>
    <row r="834" spans="1:8">
      <c r="A834" s="12">
        <v>255088</v>
      </c>
      <c r="B834" s="13" t="s">
        <v>251</v>
      </c>
      <c r="C834" s="14" t="str">
        <f t="shared" si="24"/>
        <v>208</v>
      </c>
      <c r="D834" s="14" t="str">
        <f t="shared" si="25"/>
        <v>20805</v>
      </c>
      <c r="E834" s="14">
        <f>IF(ISNA(VLOOKUP(F834,'2021功能科目'!A:B,2,FALSE)),"",VLOOKUP(F834,'2021功能科目'!A:B,2,FALSE))</f>
        <v>2080506</v>
      </c>
      <c r="F834" s="13" t="s">
        <v>410</v>
      </c>
      <c r="G834" s="15">
        <v>1656236.8</v>
      </c>
      <c r="H834" s="15">
        <v>1813871.76</v>
      </c>
    </row>
    <row r="835" spans="1:8">
      <c r="A835" s="12">
        <v>255088</v>
      </c>
      <c r="B835" s="13" t="s">
        <v>251</v>
      </c>
      <c r="C835" s="14" t="str">
        <f t="shared" ref="C835:C898" si="26">LEFT(D835,3)</f>
        <v>210</v>
      </c>
      <c r="D835" s="14" t="str">
        <f t="shared" ref="D835:D898" si="27">LEFT(E835,5)</f>
        <v>21011</v>
      </c>
      <c r="E835" s="14">
        <f>IF(ISNA(VLOOKUP(F835,'2021功能科目'!A:B,2,FALSE)),"",VLOOKUP(F835,'2021功能科目'!A:B,2,FALSE))</f>
        <v>2101102</v>
      </c>
      <c r="F835" s="13" t="s">
        <v>411</v>
      </c>
      <c r="G835" s="15">
        <v>3041523.39</v>
      </c>
      <c r="H835" s="15">
        <v>2947541.61</v>
      </c>
    </row>
    <row r="836" spans="1:8">
      <c r="A836" s="12">
        <v>255088</v>
      </c>
      <c r="B836" s="13" t="s">
        <v>251</v>
      </c>
      <c r="C836" s="14" t="str">
        <f t="shared" si="26"/>
        <v>221</v>
      </c>
      <c r="D836" s="14" t="str">
        <f t="shared" si="27"/>
        <v>22102</v>
      </c>
      <c r="E836" s="14">
        <f>IF(ISNA(VLOOKUP(F836,'2021功能科目'!A:B,2,FALSE)),"",VLOOKUP(F836,'2021功能科目'!A:B,2,FALSE))</f>
        <v>2210201</v>
      </c>
      <c r="F836" s="13" t="s">
        <v>413</v>
      </c>
      <c r="G836" s="15">
        <v>3180169</v>
      </c>
      <c r="H836" s="15">
        <v>2980007.64</v>
      </c>
    </row>
    <row r="837" spans="1:8">
      <c r="A837" s="12">
        <v>255088</v>
      </c>
      <c r="B837" s="13" t="s">
        <v>251</v>
      </c>
      <c r="C837" s="14" t="str">
        <f t="shared" si="26"/>
        <v>221</v>
      </c>
      <c r="D837" s="14" t="str">
        <f t="shared" si="27"/>
        <v>22102</v>
      </c>
      <c r="E837" s="14">
        <f>IF(ISNA(VLOOKUP(F837,'2021功能科目'!A:B,2,FALSE)),"",VLOOKUP(F837,'2021功能科目'!A:B,2,FALSE))</f>
        <v>2210202</v>
      </c>
      <c r="F837" s="13" t="s">
        <v>414</v>
      </c>
      <c r="G837" s="15">
        <v>111000</v>
      </c>
      <c r="H837" s="15">
        <v>114240</v>
      </c>
    </row>
    <row r="838" spans="1:8">
      <c r="A838" s="12">
        <v>255088</v>
      </c>
      <c r="B838" s="13" t="s">
        <v>251</v>
      </c>
      <c r="C838" s="14" t="str">
        <f t="shared" si="26"/>
        <v>221</v>
      </c>
      <c r="D838" s="14" t="str">
        <f t="shared" si="27"/>
        <v>22102</v>
      </c>
      <c r="E838" s="14">
        <f>IF(ISNA(VLOOKUP(F838,'2021功能科目'!A:B,2,FALSE)),"",VLOOKUP(F838,'2021功能科目'!A:B,2,FALSE))</f>
        <v>2210203</v>
      </c>
      <c r="F838" s="13" t="s">
        <v>415</v>
      </c>
      <c r="G838" s="15">
        <v>3107719</v>
      </c>
      <c r="H838" s="15">
        <v>3083919.36</v>
      </c>
    </row>
    <row r="839" spans="1:8">
      <c r="A839" s="12">
        <v>255089</v>
      </c>
      <c r="B839" s="13" t="s">
        <v>252</v>
      </c>
      <c r="C839" s="14" t="str">
        <f t="shared" si="26"/>
        <v>205</v>
      </c>
      <c r="D839" s="14" t="str">
        <f t="shared" si="27"/>
        <v>20502</v>
      </c>
      <c r="E839" s="14">
        <f>IF(ISNA(VLOOKUP(F839,'2021功能科目'!A:B,2,FALSE)),"",VLOOKUP(F839,'2021功能科目'!A:B,2,FALSE))</f>
        <v>2050299</v>
      </c>
      <c r="F839" s="13" t="s">
        <v>404</v>
      </c>
      <c r="G839" s="15">
        <v>30571</v>
      </c>
      <c r="H839" s="15">
        <v>30300</v>
      </c>
    </row>
    <row r="840" spans="1:8">
      <c r="A840" s="12">
        <v>255089</v>
      </c>
      <c r="B840" s="13" t="s">
        <v>252</v>
      </c>
      <c r="C840" s="14" t="str">
        <f t="shared" si="26"/>
        <v>205</v>
      </c>
      <c r="D840" s="14" t="str">
        <f t="shared" si="27"/>
        <v>20507</v>
      </c>
      <c r="E840" s="14">
        <f>IF(ISNA(VLOOKUP(F840,'2021功能科目'!A:B,2,FALSE)),"",VLOOKUP(F840,'2021功能科目'!A:B,2,FALSE))</f>
        <v>2050702</v>
      </c>
      <c r="F840" s="13" t="s">
        <v>423</v>
      </c>
      <c r="G840" s="15">
        <v>11716035.35</v>
      </c>
      <c r="H840" s="15">
        <v>10489491.03</v>
      </c>
    </row>
    <row r="841" spans="1:8">
      <c r="A841" s="12">
        <v>255089</v>
      </c>
      <c r="B841" s="13" t="s">
        <v>252</v>
      </c>
      <c r="C841" s="14" t="str">
        <f t="shared" si="26"/>
        <v>205</v>
      </c>
      <c r="D841" s="14" t="str">
        <f t="shared" si="27"/>
        <v>20508</v>
      </c>
      <c r="E841" s="14">
        <f>IF(ISNA(VLOOKUP(F841,'2021功能科目'!A:B,2,FALSE)),"",VLOOKUP(F841,'2021功能科目'!A:B,2,FALSE))</f>
        <v>2050803</v>
      </c>
      <c r="F841" s="13" t="s">
        <v>406</v>
      </c>
      <c r="G841" s="15">
        <v>23800</v>
      </c>
      <c r="H841" s="15">
        <v>23800</v>
      </c>
    </row>
    <row r="842" spans="1:8">
      <c r="A842" s="12">
        <v>255089</v>
      </c>
      <c r="B842" s="13" t="s">
        <v>252</v>
      </c>
      <c r="C842" s="14" t="str">
        <f t="shared" si="26"/>
        <v>208</v>
      </c>
      <c r="D842" s="14" t="str">
        <f t="shared" si="27"/>
        <v>20805</v>
      </c>
      <c r="E842" s="14">
        <f>IF(ISNA(VLOOKUP(F842,'2021功能科目'!A:B,2,FALSE)),"",VLOOKUP(F842,'2021功能科目'!A:B,2,FALSE))</f>
        <v>2080502</v>
      </c>
      <c r="F842" s="13" t="s">
        <v>408</v>
      </c>
      <c r="G842" s="15">
        <v>940044</v>
      </c>
      <c r="H842" s="15">
        <v>790310</v>
      </c>
    </row>
    <row r="843" spans="1:8">
      <c r="A843" s="12">
        <v>255089</v>
      </c>
      <c r="B843" s="13" t="s">
        <v>252</v>
      </c>
      <c r="C843" s="14" t="str">
        <f t="shared" si="26"/>
        <v>208</v>
      </c>
      <c r="D843" s="14" t="str">
        <f t="shared" si="27"/>
        <v>20805</v>
      </c>
      <c r="E843" s="14">
        <f>IF(ISNA(VLOOKUP(F843,'2021功能科目'!A:B,2,FALSE)),"",VLOOKUP(F843,'2021功能科目'!A:B,2,FALSE))</f>
        <v>2080505</v>
      </c>
      <c r="F843" s="13" t="s">
        <v>409</v>
      </c>
      <c r="G843" s="15">
        <v>1108209.92</v>
      </c>
      <c r="H843" s="15">
        <v>1108209.92</v>
      </c>
    </row>
    <row r="844" spans="1:8">
      <c r="A844" s="12">
        <v>255089</v>
      </c>
      <c r="B844" s="13" t="s">
        <v>252</v>
      </c>
      <c r="C844" s="14" t="str">
        <f t="shared" si="26"/>
        <v>208</v>
      </c>
      <c r="D844" s="14" t="str">
        <f t="shared" si="27"/>
        <v>20805</v>
      </c>
      <c r="E844" s="14">
        <f>IF(ISNA(VLOOKUP(F844,'2021功能科目'!A:B,2,FALSE)),"",VLOOKUP(F844,'2021功能科目'!A:B,2,FALSE))</f>
        <v>2080506</v>
      </c>
      <c r="F844" s="13" t="s">
        <v>410</v>
      </c>
      <c r="G844" s="15">
        <v>554104.96</v>
      </c>
      <c r="H844" s="15">
        <v>554104.96</v>
      </c>
    </row>
    <row r="845" spans="1:8">
      <c r="A845" s="12">
        <v>255089</v>
      </c>
      <c r="B845" s="13" t="s">
        <v>252</v>
      </c>
      <c r="C845" s="14" t="str">
        <f t="shared" si="26"/>
        <v>210</v>
      </c>
      <c r="D845" s="14" t="str">
        <f t="shared" si="27"/>
        <v>21011</v>
      </c>
      <c r="E845" s="14">
        <f>IF(ISNA(VLOOKUP(F845,'2021功能科目'!A:B,2,FALSE)),"",VLOOKUP(F845,'2021功能科目'!A:B,2,FALSE))</f>
        <v>2101102</v>
      </c>
      <c r="F845" s="13" t="s">
        <v>411</v>
      </c>
      <c r="G845" s="15">
        <v>900420.56</v>
      </c>
      <c r="H845" s="15">
        <v>900420.56</v>
      </c>
    </row>
    <row r="846" spans="1:8">
      <c r="A846" s="12">
        <v>255089</v>
      </c>
      <c r="B846" s="13" t="s">
        <v>252</v>
      </c>
      <c r="C846" s="14" t="str">
        <f t="shared" si="26"/>
        <v>221</v>
      </c>
      <c r="D846" s="14" t="str">
        <f t="shared" si="27"/>
        <v>22102</v>
      </c>
      <c r="E846" s="14">
        <f>IF(ISNA(VLOOKUP(F846,'2021功能科目'!A:B,2,FALSE)),"",VLOOKUP(F846,'2021功能科目'!A:B,2,FALSE))</f>
        <v>2210201</v>
      </c>
      <c r="F846" s="13" t="s">
        <v>413</v>
      </c>
      <c r="G846" s="15">
        <v>880303</v>
      </c>
      <c r="H846" s="15">
        <v>906757.44</v>
      </c>
    </row>
    <row r="847" spans="1:8">
      <c r="A847" s="12">
        <v>255089</v>
      </c>
      <c r="B847" s="13" t="s">
        <v>252</v>
      </c>
      <c r="C847" s="14" t="str">
        <f t="shared" si="26"/>
        <v>221</v>
      </c>
      <c r="D847" s="14" t="str">
        <f t="shared" si="27"/>
        <v>22102</v>
      </c>
      <c r="E847" s="14">
        <f>IF(ISNA(VLOOKUP(F847,'2021功能科目'!A:B,2,FALSE)),"",VLOOKUP(F847,'2021功能科目'!A:B,2,FALSE))</f>
        <v>2210202</v>
      </c>
      <c r="F847" s="13" t="s">
        <v>414</v>
      </c>
      <c r="G847" s="15">
        <v>68640</v>
      </c>
      <c r="H847" s="15">
        <v>68640</v>
      </c>
    </row>
    <row r="848" spans="1:8">
      <c r="A848" s="12">
        <v>255089</v>
      </c>
      <c r="B848" s="13" t="s">
        <v>252</v>
      </c>
      <c r="C848" s="14" t="str">
        <f t="shared" si="26"/>
        <v>221</v>
      </c>
      <c r="D848" s="14" t="str">
        <f t="shared" si="27"/>
        <v>22102</v>
      </c>
      <c r="E848" s="14">
        <f>IF(ISNA(VLOOKUP(F848,'2021功能科目'!A:B,2,FALSE)),"",VLOOKUP(F848,'2021功能科目'!A:B,2,FALSE))</f>
        <v>2210203</v>
      </c>
      <c r="F848" s="13" t="s">
        <v>415</v>
      </c>
      <c r="G848" s="15">
        <v>843084</v>
      </c>
      <c r="H848" s="15">
        <v>843084</v>
      </c>
    </row>
    <row r="849" spans="1:8">
      <c r="A849" s="12">
        <v>255090</v>
      </c>
      <c r="B849" s="13" t="s">
        <v>253</v>
      </c>
      <c r="C849" s="14" t="str">
        <f t="shared" si="26"/>
        <v>205</v>
      </c>
      <c r="D849" s="14" t="str">
        <f t="shared" si="27"/>
        <v>20502</v>
      </c>
      <c r="E849" s="14">
        <f>IF(ISNA(VLOOKUP(F849,'2021功能科目'!A:B,2,FALSE)),"",VLOOKUP(F849,'2021功能科目'!A:B,2,FALSE))</f>
        <v>2050299</v>
      </c>
      <c r="F849" s="13" t="s">
        <v>404</v>
      </c>
      <c r="G849" s="15">
        <v>12773312.91</v>
      </c>
      <c r="H849" s="15">
        <v>11886373.53</v>
      </c>
    </row>
    <row r="850" spans="1:8">
      <c r="A850" s="12">
        <v>255090</v>
      </c>
      <c r="B850" s="13" t="s">
        <v>253</v>
      </c>
      <c r="C850" s="14" t="str">
        <f t="shared" si="26"/>
        <v>205</v>
      </c>
      <c r="D850" s="14" t="str">
        <f t="shared" si="27"/>
        <v>20508</v>
      </c>
      <c r="E850" s="14">
        <f>IF(ISNA(VLOOKUP(F850,'2021功能科目'!A:B,2,FALSE)),"",VLOOKUP(F850,'2021功能科目'!A:B,2,FALSE))</f>
        <v>2050803</v>
      </c>
      <c r="F850" s="13" t="s">
        <v>406</v>
      </c>
      <c r="G850" s="15">
        <v>0</v>
      </c>
      <c r="H850" s="15">
        <v>26520</v>
      </c>
    </row>
    <row r="851" spans="1:8">
      <c r="A851" s="12">
        <v>255090</v>
      </c>
      <c r="B851" s="13" t="s">
        <v>253</v>
      </c>
      <c r="C851" s="14" t="str">
        <f t="shared" si="26"/>
        <v>208</v>
      </c>
      <c r="D851" s="14" t="str">
        <f t="shared" si="27"/>
        <v>20805</v>
      </c>
      <c r="E851" s="14">
        <f>IF(ISNA(VLOOKUP(F851,'2021功能科目'!A:B,2,FALSE)),"",VLOOKUP(F851,'2021功能科目'!A:B,2,FALSE))</f>
        <v>2080502</v>
      </c>
      <c r="F851" s="13" t="s">
        <v>408</v>
      </c>
      <c r="G851" s="15">
        <v>1299066.7</v>
      </c>
      <c r="H851" s="15">
        <v>1144344.5</v>
      </c>
    </row>
    <row r="852" spans="1:8">
      <c r="A852" s="12">
        <v>255090</v>
      </c>
      <c r="B852" s="13" t="s">
        <v>253</v>
      </c>
      <c r="C852" s="14" t="str">
        <f t="shared" si="26"/>
        <v>208</v>
      </c>
      <c r="D852" s="14" t="str">
        <f t="shared" si="27"/>
        <v>20805</v>
      </c>
      <c r="E852" s="14">
        <f>IF(ISNA(VLOOKUP(F852,'2021功能科目'!A:B,2,FALSE)),"",VLOOKUP(F852,'2021功能科目'!A:B,2,FALSE))</f>
        <v>2080505</v>
      </c>
      <c r="F852" s="13" t="s">
        <v>409</v>
      </c>
      <c r="G852" s="15">
        <v>1044148</v>
      </c>
      <c r="H852" s="15">
        <v>1160871.04</v>
      </c>
    </row>
    <row r="853" spans="1:8">
      <c r="A853" s="12">
        <v>255090</v>
      </c>
      <c r="B853" s="13" t="s">
        <v>253</v>
      </c>
      <c r="C853" s="14" t="str">
        <f t="shared" si="26"/>
        <v>208</v>
      </c>
      <c r="D853" s="14" t="str">
        <f t="shared" si="27"/>
        <v>20805</v>
      </c>
      <c r="E853" s="14">
        <f>IF(ISNA(VLOOKUP(F853,'2021功能科目'!A:B,2,FALSE)),"",VLOOKUP(F853,'2021功能科目'!A:B,2,FALSE))</f>
        <v>2080506</v>
      </c>
      <c r="F853" s="13" t="s">
        <v>410</v>
      </c>
      <c r="G853" s="15">
        <v>522074</v>
      </c>
      <c r="H853" s="15">
        <v>580435.52</v>
      </c>
    </row>
    <row r="854" spans="1:8">
      <c r="A854" s="12">
        <v>255090</v>
      </c>
      <c r="B854" s="13" t="s">
        <v>253</v>
      </c>
      <c r="C854" s="14" t="str">
        <f t="shared" si="26"/>
        <v>210</v>
      </c>
      <c r="D854" s="14" t="str">
        <f t="shared" si="27"/>
        <v>21011</v>
      </c>
      <c r="E854" s="14">
        <f>IF(ISNA(VLOOKUP(F854,'2021功能科目'!A:B,2,FALSE)),"",VLOOKUP(F854,'2021功能科目'!A:B,2,FALSE))</f>
        <v>2101102</v>
      </c>
      <c r="F854" s="13" t="s">
        <v>411</v>
      </c>
      <c r="G854" s="15">
        <v>956868.31</v>
      </c>
      <c r="H854" s="15">
        <v>943207.72</v>
      </c>
    </row>
    <row r="855" spans="1:8">
      <c r="A855" s="12">
        <v>255090</v>
      </c>
      <c r="B855" s="13" t="s">
        <v>253</v>
      </c>
      <c r="C855" s="14" t="str">
        <f t="shared" si="26"/>
        <v>210</v>
      </c>
      <c r="D855" s="14" t="str">
        <f t="shared" si="27"/>
        <v>21011</v>
      </c>
      <c r="E855" s="14">
        <f>IF(ISNA(VLOOKUP(F855,'2021功能科目'!A:B,2,FALSE)),"",VLOOKUP(F855,'2021功能科目'!A:B,2,FALSE))</f>
        <v>2101199</v>
      </c>
      <c r="F855" s="13" t="s">
        <v>412</v>
      </c>
      <c r="G855" s="15">
        <v>180000</v>
      </c>
      <c r="H855" s="15">
        <v>180000</v>
      </c>
    </row>
    <row r="856" spans="1:8">
      <c r="A856" s="12">
        <v>255090</v>
      </c>
      <c r="B856" s="13" t="s">
        <v>253</v>
      </c>
      <c r="C856" s="14" t="str">
        <f t="shared" si="26"/>
        <v>221</v>
      </c>
      <c r="D856" s="14" t="str">
        <f t="shared" si="27"/>
        <v>22102</v>
      </c>
      <c r="E856" s="14">
        <f>IF(ISNA(VLOOKUP(F856,'2021功能科目'!A:B,2,FALSE)),"",VLOOKUP(F856,'2021功能科目'!A:B,2,FALSE))</f>
        <v>2210201</v>
      </c>
      <c r="F856" s="13" t="s">
        <v>413</v>
      </c>
      <c r="G856" s="15">
        <v>1093786</v>
      </c>
      <c r="H856" s="15">
        <v>954893.28</v>
      </c>
    </row>
    <row r="857" spans="1:8">
      <c r="A857" s="12">
        <v>255090</v>
      </c>
      <c r="B857" s="13" t="s">
        <v>253</v>
      </c>
      <c r="C857" s="14" t="str">
        <f t="shared" si="26"/>
        <v>221</v>
      </c>
      <c r="D857" s="14" t="str">
        <f t="shared" si="27"/>
        <v>22102</v>
      </c>
      <c r="E857" s="14">
        <f>IF(ISNA(VLOOKUP(F857,'2021功能科目'!A:B,2,FALSE)),"",VLOOKUP(F857,'2021功能科目'!A:B,2,FALSE))</f>
        <v>2210202</v>
      </c>
      <c r="F857" s="13" t="s">
        <v>414</v>
      </c>
      <c r="G857" s="15">
        <v>66800</v>
      </c>
      <c r="H857" s="15">
        <v>67680</v>
      </c>
    </row>
    <row r="858" spans="1:8">
      <c r="A858" s="12">
        <v>255090</v>
      </c>
      <c r="B858" s="13" t="s">
        <v>253</v>
      </c>
      <c r="C858" s="14" t="str">
        <f t="shared" si="26"/>
        <v>221</v>
      </c>
      <c r="D858" s="14" t="str">
        <f t="shared" si="27"/>
        <v>22102</v>
      </c>
      <c r="E858" s="14">
        <f>IF(ISNA(VLOOKUP(F858,'2021功能科目'!A:B,2,FALSE)),"",VLOOKUP(F858,'2021功能科目'!A:B,2,FALSE))</f>
        <v>2210203</v>
      </c>
      <c r="F858" s="13" t="s">
        <v>415</v>
      </c>
      <c r="G858" s="15">
        <v>910092</v>
      </c>
      <c r="H858" s="15">
        <v>894180</v>
      </c>
    </row>
    <row r="859" spans="1:8">
      <c r="A859" s="12">
        <v>255091</v>
      </c>
      <c r="B859" s="13" t="s">
        <v>254</v>
      </c>
      <c r="C859" s="14" t="str">
        <f t="shared" si="26"/>
        <v>205</v>
      </c>
      <c r="D859" s="14" t="str">
        <f t="shared" si="27"/>
        <v>20502</v>
      </c>
      <c r="E859" s="14">
        <f>IF(ISNA(VLOOKUP(F859,'2021功能科目'!A:B,2,FALSE)),"",VLOOKUP(F859,'2021功能科目'!A:B,2,FALSE))</f>
        <v>2050299</v>
      </c>
      <c r="F859" s="13" t="s">
        <v>404</v>
      </c>
      <c r="G859" s="15">
        <v>12357349.92</v>
      </c>
      <c r="H859" s="15">
        <v>11523920.68</v>
      </c>
    </row>
    <row r="860" spans="1:8">
      <c r="A860" s="12">
        <v>255091</v>
      </c>
      <c r="B860" s="13" t="s">
        <v>254</v>
      </c>
      <c r="C860" s="14" t="str">
        <f t="shared" si="26"/>
        <v>205</v>
      </c>
      <c r="D860" s="14" t="str">
        <f t="shared" si="27"/>
        <v>20508</v>
      </c>
      <c r="E860" s="14">
        <f>IF(ISNA(VLOOKUP(F860,'2021功能科目'!A:B,2,FALSE)),"",VLOOKUP(F860,'2021功能科目'!A:B,2,FALSE))</f>
        <v>2050803</v>
      </c>
      <c r="F860" s="13" t="s">
        <v>406</v>
      </c>
      <c r="G860" s="15">
        <v>21080</v>
      </c>
      <c r="H860" s="15">
        <v>21080</v>
      </c>
    </row>
    <row r="861" spans="1:8">
      <c r="A861" s="12">
        <v>255091</v>
      </c>
      <c r="B861" s="13" t="s">
        <v>254</v>
      </c>
      <c r="C861" s="14" t="str">
        <f t="shared" si="26"/>
        <v>205</v>
      </c>
      <c r="D861" s="14" t="str">
        <f t="shared" si="27"/>
        <v>20509</v>
      </c>
      <c r="E861" s="14">
        <f>IF(ISNA(VLOOKUP(F861,'2021功能科目'!A:B,2,FALSE)),"",VLOOKUP(F861,'2021功能科目'!A:B,2,FALSE))</f>
        <v>2050999</v>
      </c>
      <c r="F861" s="13" t="s">
        <v>421</v>
      </c>
      <c r="G861" s="15">
        <v>593170</v>
      </c>
      <c r="H861" s="15">
        <v>593170</v>
      </c>
    </row>
    <row r="862" spans="1:8">
      <c r="A862" s="12">
        <v>255091</v>
      </c>
      <c r="B862" s="13" t="s">
        <v>254</v>
      </c>
      <c r="C862" s="14" t="str">
        <f t="shared" si="26"/>
        <v>206</v>
      </c>
      <c r="D862" s="14" t="str">
        <f t="shared" si="27"/>
        <v>20607</v>
      </c>
      <c r="E862" s="14">
        <f>IF(ISNA(VLOOKUP(F862,'2021功能科目'!A:B,2,FALSE)),"",VLOOKUP(F862,'2021功能科目'!A:B,2,FALSE))</f>
        <v>2060702</v>
      </c>
      <c r="F862" s="13" t="s">
        <v>424</v>
      </c>
      <c r="G862" s="15">
        <v>245356.62</v>
      </c>
      <c r="H862" s="15">
        <v>0</v>
      </c>
    </row>
    <row r="863" spans="1:8">
      <c r="A863" s="12">
        <v>255091</v>
      </c>
      <c r="B863" s="13" t="s">
        <v>254</v>
      </c>
      <c r="C863" s="14" t="str">
        <f t="shared" si="26"/>
        <v>208</v>
      </c>
      <c r="D863" s="14" t="str">
        <f t="shared" si="27"/>
        <v>20805</v>
      </c>
      <c r="E863" s="14">
        <f>IF(ISNA(VLOOKUP(F863,'2021功能科目'!A:B,2,FALSE)),"",VLOOKUP(F863,'2021功能科目'!A:B,2,FALSE))</f>
        <v>2080502</v>
      </c>
      <c r="F863" s="13" t="s">
        <v>408</v>
      </c>
      <c r="G863" s="15">
        <v>471856.4</v>
      </c>
      <c r="H863" s="15">
        <v>521641.4</v>
      </c>
    </row>
    <row r="864" spans="1:8">
      <c r="A864" s="12">
        <v>255091</v>
      </c>
      <c r="B864" s="13" t="s">
        <v>254</v>
      </c>
      <c r="C864" s="14" t="str">
        <f t="shared" si="26"/>
        <v>208</v>
      </c>
      <c r="D864" s="14" t="str">
        <f t="shared" si="27"/>
        <v>20805</v>
      </c>
      <c r="E864" s="14">
        <f>IF(ISNA(VLOOKUP(F864,'2021功能科目'!A:B,2,FALSE)),"",VLOOKUP(F864,'2021功能科目'!A:B,2,FALSE))</f>
        <v>2080505</v>
      </c>
      <c r="F864" s="13" t="s">
        <v>409</v>
      </c>
      <c r="G864" s="15">
        <v>919778.72</v>
      </c>
      <c r="H864" s="15">
        <v>908449.6</v>
      </c>
    </row>
    <row r="865" spans="1:8">
      <c r="A865" s="12">
        <v>255091</v>
      </c>
      <c r="B865" s="13" t="s">
        <v>254</v>
      </c>
      <c r="C865" s="14" t="str">
        <f t="shared" si="26"/>
        <v>208</v>
      </c>
      <c r="D865" s="14" t="str">
        <f t="shared" si="27"/>
        <v>20805</v>
      </c>
      <c r="E865" s="14">
        <f>IF(ISNA(VLOOKUP(F865,'2021功能科目'!A:B,2,FALSE)),"",VLOOKUP(F865,'2021功能科目'!A:B,2,FALSE))</f>
        <v>2080506</v>
      </c>
      <c r="F865" s="13" t="s">
        <v>410</v>
      </c>
      <c r="G865" s="15">
        <v>459889.36</v>
      </c>
      <c r="H865" s="15">
        <v>454224.8</v>
      </c>
    </row>
    <row r="866" spans="1:8">
      <c r="A866" s="12">
        <v>255091</v>
      </c>
      <c r="B866" s="13" t="s">
        <v>254</v>
      </c>
      <c r="C866" s="14" t="str">
        <f t="shared" si="26"/>
        <v>210</v>
      </c>
      <c r="D866" s="14" t="str">
        <f t="shared" si="27"/>
        <v>21011</v>
      </c>
      <c r="E866" s="14">
        <f>IF(ISNA(VLOOKUP(F866,'2021功能科目'!A:B,2,FALSE)),"",VLOOKUP(F866,'2021功能科目'!A:B,2,FALSE))</f>
        <v>2101102</v>
      </c>
      <c r="F866" s="13" t="s">
        <v>411</v>
      </c>
      <c r="G866" s="15">
        <v>876699.25</v>
      </c>
      <c r="H866" s="15">
        <v>738115.3</v>
      </c>
    </row>
    <row r="867" spans="1:8">
      <c r="A867" s="12">
        <v>255091</v>
      </c>
      <c r="B867" s="13" t="s">
        <v>254</v>
      </c>
      <c r="C867" s="14" t="str">
        <f t="shared" si="26"/>
        <v>210</v>
      </c>
      <c r="D867" s="14" t="str">
        <f t="shared" si="27"/>
        <v>21011</v>
      </c>
      <c r="E867" s="14">
        <f>IF(ISNA(VLOOKUP(F867,'2021功能科目'!A:B,2,FALSE)),"",VLOOKUP(F867,'2021功能科目'!A:B,2,FALSE))</f>
        <v>2101199</v>
      </c>
      <c r="F867" s="13" t="s">
        <v>412</v>
      </c>
      <c r="G867" s="15">
        <v>67500</v>
      </c>
      <c r="H867" s="15">
        <v>90000</v>
      </c>
    </row>
    <row r="868" spans="1:8">
      <c r="A868" s="12">
        <v>255091</v>
      </c>
      <c r="B868" s="13" t="s">
        <v>254</v>
      </c>
      <c r="C868" s="14" t="str">
        <f t="shared" si="26"/>
        <v>221</v>
      </c>
      <c r="D868" s="14" t="str">
        <f t="shared" si="27"/>
        <v>22102</v>
      </c>
      <c r="E868" s="14">
        <f>IF(ISNA(VLOOKUP(F868,'2021功能科目'!A:B,2,FALSE)),"",VLOOKUP(F868,'2021功能科目'!A:B,2,FALSE))</f>
        <v>2210201</v>
      </c>
      <c r="F868" s="13" t="s">
        <v>413</v>
      </c>
      <c r="G868" s="15">
        <v>870156</v>
      </c>
      <c r="H868" s="15">
        <v>748297.2</v>
      </c>
    </row>
    <row r="869" spans="1:8">
      <c r="A869" s="12">
        <v>255091</v>
      </c>
      <c r="B869" s="13" t="s">
        <v>254</v>
      </c>
      <c r="C869" s="14" t="str">
        <f t="shared" si="26"/>
        <v>221</v>
      </c>
      <c r="D869" s="14" t="str">
        <f t="shared" si="27"/>
        <v>22102</v>
      </c>
      <c r="E869" s="14">
        <f>IF(ISNA(VLOOKUP(F869,'2021功能科目'!A:B,2,FALSE)),"",VLOOKUP(F869,'2021功能科目'!A:B,2,FALSE))</f>
        <v>2210202</v>
      </c>
      <c r="F869" s="13" t="s">
        <v>414</v>
      </c>
      <c r="G869" s="15">
        <v>28680</v>
      </c>
      <c r="H869" s="15">
        <v>28680</v>
      </c>
    </row>
    <row r="870" spans="1:8">
      <c r="A870" s="12">
        <v>255091</v>
      </c>
      <c r="B870" s="13" t="s">
        <v>254</v>
      </c>
      <c r="C870" s="14" t="str">
        <f t="shared" si="26"/>
        <v>221</v>
      </c>
      <c r="D870" s="14" t="str">
        <f t="shared" si="27"/>
        <v>22102</v>
      </c>
      <c r="E870" s="14">
        <f>IF(ISNA(VLOOKUP(F870,'2021功能科目'!A:B,2,FALSE)),"",VLOOKUP(F870,'2021功能科目'!A:B,2,FALSE))</f>
        <v>2210203</v>
      </c>
      <c r="F870" s="13" t="s">
        <v>415</v>
      </c>
      <c r="G870" s="15">
        <v>683664</v>
      </c>
      <c r="H870" s="15">
        <v>683664</v>
      </c>
    </row>
    <row r="871" spans="1:8">
      <c r="A871" s="12">
        <v>255092</v>
      </c>
      <c r="B871" s="13" t="s">
        <v>255</v>
      </c>
      <c r="C871" s="14" t="str">
        <f t="shared" si="26"/>
        <v>205</v>
      </c>
      <c r="D871" s="14" t="str">
        <f t="shared" si="27"/>
        <v>20502</v>
      </c>
      <c r="E871" s="14">
        <f>IF(ISNA(VLOOKUP(F871,'2021功能科目'!A:B,2,FALSE)),"",VLOOKUP(F871,'2021功能科目'!A:B,2,FALSE))</f>
        <v>2050299</v>
      </c>
      <c r="F871" s="13" t="s">
        <v>404</v>
      </c>
      <c r="G871" s="15">
        <v>5109251.41</v>
      </c>
      <c r="H871" s="15">
        <v>4916867.56</v>
      </c>
    </row>
    <row r="872" spans="1:8">
      <c r="A872" s="12">
        <v>255092</v>
      </c>
      <c r="B872" s="13" t="s">
        <v>255</v>
      </c>
      <c r="C872" s="14" t="str">
        <f t="shared" si="26"/>
        <v>205</v>
      </c>
      <c r="D872" s="14" t="str">
        <f t="shared" si="27"/>
        <v>20508</v>
      </c>
      <c r="E872" s="14">
        <f>IF(ISNA(VLOOKUP(F872,'2021功能科目'!A:B,2,FALSE)),"",VLOOKUP(F872,'2021功能科目'!A:B,2,FALSE))</f>
        <v>2050803</v>
      </c>
      <c r="F872" s="13" t="s">
        <v>406</v>
      </c>
      <c r="G872" s="15">
        <v>0</v>
      </c>
      <c r="H872" s="15">
        <v>12240</v>
      </c>
    </row>
    <row r="873" spans="1:8">
      <c r="A873" s="12">
        <v>255092</v>
      </c>
      <c r="B873" s="13" t="s">
        <v>255</v>
      </c>
      <c r="C873" s="14" t="str">
        <f t="shared" si="26"/>
        <v>205</v>
      </c>
      <c r="D873" s="14" t="str">
        <f t="shared" si="27"/>
        <v>20509</v>
      </c>
      <c r="E873" s="14">
        <f>IF(ISNA(VLOOKUP(F873,'2021功能科目'!A:B,2,FALSE)),"",VLOOKUP(F873,'2021功能科目'!A:B,2,FALSE))</f>
        <v>2050999</v>
      </c>
      <c r="F873" s="13" t="s">
        <v>421</v>
      </c>
      <c r="G873" s="15">
        <v>0</v>
      </c>
      <c r="H873" s="15">
        <v>2200000</v>
      </c>
    </row>
    <row r="874" spans="1:8">
      <c r="A874" s="12">
        <v>255092</v>
      </c>
      <c r="B874" s="13" t="s">
        <v>255</v>
      </c>
      <c r="C874" s="14" t="str">
        <f t="shared" si="26"/>
        <v>208</v>
      </c>
      <c r="D874" s="14" t="str">
        <f t="shared" si="27"/>
        <v>20805</v>
      </c>
      <c r="E874" s="14">
        <f>IF(ISNA(VLOOKUP(F874,'2021功能科目'!A:B,2,FALSE)),"",VLOOKUP(F874,'2021功能科目'!A:B,2,FALSE))</f>
        <v>2080502</v>
      </c>
      <c r="F874" s="13" t="s">
        <v>408</v>
      </c>
      <c r="G874" s="15">
        <v>169363.3</v>
      </c>
      <c r="H874" s="15">
        <v>177076</v>
      </c>
    </row>
    <row r="875" spans="1:8">
      <c r="A875" s="12">
        <v>255092</v>
      </c>
      <c r="B875" s="13" t="s">
        <v>255</v>
      </c>
      <c r="C875" s="14" t="str">
        <f t="shared" si="26"/>
        <v>208</v>
      </c>
      <c r="D875" s="14" t="str">
        <f t="shared" si="27"/>
        <v>20805</v>
      </c>
      <c r="E875" s="14">
        <f>IF(ISNA(VLOOKUP(F875,'2021功能科目'!A:B,2,FALSE)),"",VLOOKUP(F875,'2021功能科目'!A:B,2,FALSE))</f>
        <v>2080505</v>
      </c>
      <c r="F875" s="13" t="s">
        <v>409</v>
      </c>
      <c r="G875" s="15">
        <v>480386.72</v>
      </c>
      <c r="H875" s="15">
        <v>517384.7</v>
      </c>
    </row>
    <row r="876" spans="1:8">
      <c r="A876" s="12">
        <v>255092</v>
      </c>
      <c r="B876" s="13" t="s">
        <v>255</v>
      </c>
      <c r="C876" s="14" t="str">
        <f t="shared" si="26"/>
        <v>208</v>
      </c>
      <c r="D876" s="14" t="str">
        <f t="shared" si="27"/>
        <v>20805</v>
      </c>
      <c r="E876" s="14">
        <f>IF(ISNA(VLOOKUP(F876,'2021功能科目'!A:B,2,FALSE)),"",VLOOKUP(F876,'2021功能科目'!A:B,2,FALSE))</f>
        <v>2080506</v>
      </c>
      <c r="F876" s="13" t="s">
        <v>410</v>
      </c>
      <c r="G876" s="15">
        <v>240193.36</v>
      </c>
      <c r="H876" s="15">
        <v>258692.35</v>
      </c>
    </row>
    <row r="877" spans="1:8">
      <c r="A877" s="12">
        <v>255092</v>
      </c>
      <c r="B877" s="13" t="s">
        <v>255</v>
      </c>
      <c r="C877" s="14" t="str">
        <f t="shared" si="26"/>
        <v>210</v>
      </c>
      <c r="D877" s="14" t="str">
        <f t="shared" si="27"/>
        <v>21011</v>
      </c>
      <c r="E877" s="14">
        <f>IF(ISNA(VLOOKUP(F877,'2021功能科目'!A:B,2,FALSE)),"",VLOOKUP(F877,'2021功能科目'!A:B,2,FALSE))</f>
        <v>2101102</v>
      </c>
      <c r="F877" s="13" t="s">
        <v>411</v>
      </c>
      <c r="G877" s="15">
        <v>494492.85</v>
      </c>
      <c r="H877" s="15">
        <v>420375.07</v>
      </c>
    </row>
    <row r="878" spans="1:8">
      <c r="A878" s="12">
        <v>255092</v>
      </c>
      <c r="B878" s="13" t="s">
        <v>255</v>
      </c>
      <c r="C878" s="14" t="str">
        <f t="shared" si="26"/>
        <v>221</v>
      </c>
      <c r="D878" s="14" t="str">
        <f t="shared" si="27"/>
        <v>22102</v>
      </c>
      <c r="E878" s="14">
        <f>IF(ISNA(VLOOKUP(F878,'2021功能科目'!A:B,2,FALSE)),"",VLOOKUP(F878,'2021功能科目'!A:B,2,FALSE))</f>
        <v>2210201</v>
      </c>
      <c r="F878" s="13" t="s">
        <v>413</v>
      </c>
      <c r="G878" s="15">
        <v>437302</v>
      </c>
      <c r="H878" s="15">
        <v>426918.53</v>
      </c>
    </row>
    <row r="879" spans="1:8">
      <c r="A879" s="12">
        <v>255092</v>
      </c>
      <c r="B879" s="13" t="s">
        <v>255</v>
      </c>
      <c r="C879" s="14" t="str">
        <f t="shared" si="26"/>
        <v>221</v>
      </c>
      <c r="D879" s="14" t="str">
        <f t="shared" si="27"/>
        <v>22102</v>
      </c>
      <c r="E879" s="14">
        <f>IF(ISNA(VLOOKUP(F879,'2021功能科目'!A:B,2,FALSE)),"",VLOOKUP(F879,'2021功能科目'!A:B,2,FALSE))</f>
        <v>2210202</v>
      </c>
      <c r="F879" s="13" t="s">
        <v>414</v>
      </c>
      <c r="G879" s="15">
        <v>14560</v>
      </c>
      <c r="H879" s="15">
        <v>14880</v>
      </c>
    </row>
    <row r="880" spans="1:8">
      <c r="A880" s="12">
        <v>255092</v>
      </c>
      <c r="B880" s="13" t="s">
        <v>255</v>
      </c>
      <c r="C880" s="14" t="str">
        <f t="shared" si="26"/>
        <v>221</v>
      </c>
      <c r="D880" s="14" t="str">
        <f t="shared" si="27"/>
        <v>22102</v>
      </c>
      <c r="E880" s="14">
        <f>IF(ISNA(VLOOKUP(F880,'2021功能科目'!A:B,2,FALSE)),"",VLOOKUP(F880,'2021功能科目'!A:B,2,FALSE))</f>
        <v>2210203</v>
      </c>
      <c r="F880" s="13" t="s">
        <v>415</v>
      </c>
      <c r="G880" s="15">
        <v>408236</v>
      </c>
      <c r="H880" s="15">
        <v>461268</v>
      </c>
    </row>
    <row r="881" spans="1:8">
      <c r="A881" s="12">
        <v>255093</v>
      </c>
      <c r="B881" s="13" t="s">
        <v>256</v>
      </c>
      <c r="C881" s="14" t="str">
        <f t="shared" si="26"/>
        <v>205</v>
      </c>
      <c r="D881" s="14" t="str">
        <f t="shared" si="27"/>
        <v>20502</v>
      </c>
      <c r="E881" s="14">
        <f>IF(ISNA(VLOOKUP(F881,'2021功能科目'!A:B,2,FALSE)),"",VLOOKUP(F881,'2021功能科目'!A:B,2,FALSE))</f>
        <v>2050299</v>
      </c>
      <c r="F881" s="13" t="s">
        <v>404</v>
      </c>
      <c r="G881" s="15">
        <v>7264226.67</v>
      </c>
      <c r="H881" s="15">
        <v>6921036.41</v>
      </c>
    </row>
    <row r="882" spans="1:8">
      <c r="A882" s="12">
        <v>255093</v>
      </c>
      <c r="B882" s="13" t="s">
        <v>256</v>
      </c>
      <c r="C882" s="14" t="str">
        <f t="shared" si="26"/>
        <v>205</v>
      </c>
      <c r="D882" s="14" t="str">
        <f t="shared" si="27"/>
        <v>20508</v>
      </c>
      <c r="E882" s="14">
        <f>IF(ISNA(VLOOKUP(F882,'2021功能科目'!A:B,2,FALSE)),"",VLOOKUP(F882,'2021功能科目'!A:B,2,FALSE))</f>
        <v>2050803</v>
      </c>
      <c r="F882" s="13" t="s">
        <v>406</v>
      </c>
      <c r="G882" s="15">
        <v>9847</v>
      </c>
      <c r="H882" s="15">
        <v>17000</v>
      </c>
    </row>
    <row r="883" spans="1:8">
      <c r="A883" s="12">
        <v>255093</v>
      </c>
      <c r="B883" s="13" t="s">
        <v>256</v>
      </c>
      <c r="C883" s="14" t="str">
        <f t="shared" si="26"/>
        <v>205</v>
      </c>
      <c r="D883" s="14" t="str">
        <f t="shared" si="27"/>
        <v>20509</v>
      </c>
      <c r="E883" s="14">
        <f>IF(ISNA(VLOOKUP(F883,'2021功能科目'!A:B,2,FALSE)),"",VLOOKUP(F883,'2021功能科目'!A:B,2,FALSE))</f>
        <v>2050999</v>
      </c>
      <c r="F883" s="13" t="s">
        <v>421</v>
      </c>
      <c r="G883" s="15">
        <v>109594</v>
      </c>
      <c r="H883" s="15">
        <v>109620</v>
      </c>
    </row>
    <row r="884" spans="1:8">
      <c r="A884" s="12">
        <v>255093</v>
      </c>
      <c r="B884" s="13" t="s">
        <v>256</v>
      </c>
      <c r="C884" s="14" t="str">
        <f t="shared" si="26"/>
        <v>208</v>
      </c>
      <c r="D884" s="14" t="str">
        <f t="shared" si="27"/>
        <v>20805</v>
      </c>
      <c r="E884" s="14">
        <f>IF(ISNA(VLOOKUP(F884,'2021功能科目'!A:B,2,FALSE)),"",VLOOKUP(F884,'2021功能科目'!A:B,2,FALSE))</f>
        <v>2080502</v>
      </c>
      <c r="F884" s="13" t="s">
        <v>408</v>
      </c>
      <c r="G884" s="15">
        <v>194675.39</v>
      </c>
      <c r="H884" s="15">
        <v>206644</v>
      </c>
    </row>
    <row r="885" spans="1:8">
      <c r="A885" s="12">
        <v>255093</v>
      </c>
      <c r="B885" s="13" t="s">
        <v>256</v>
      </c>
      <c r="C885" s="14" t="str">
        <f t="shared" si="26"/>
        <v>208</v>
      </c>
      <c r="D885" s="14" t="str">
        <f t="shared" si="27"/>
        <v>20805</v>
      </c>
      <c r="E885" s="14">
        <f>IF(ISNA(VLOOKUP(F885,'2021功能科目'!A:B,2,FALSE)),"",VLOOKUP(F885,'2021功能科目'!A:B,2,FALSE))</f>
        <v>2080505</v>
      </c>
      <c r="F885" s="13" t="s">
        <v>409</v>
      </c>
      <c r="G885" s="15">
        <v>615176.64</v>
      </c>
      <c r="H885" s="15">
        <v>698003.84</v>
      </c>
    </row>
    <row r="886" spans="1:8">
      <c r="A886" s="12">
        <v>255093</v>
      </c>
      <c r="B886" s="13" t="s">
        <v>256</v>
      </c>
      <c r="C886" s="14" t="str">
        <f t="shared" si="26"/>
        <v>208</v>
      </c>
      <c r="D886" s="14" t="str">
        <f t="shared" si="27"/>
        <v>20805</v>
      </c>
      <c r="E886" s="14">
        <f>IF(ISNA(VLOOKUP(F886,'2021功能科目'!A:B,2,FALSE)),"",VLOOKUP(F886,'2021功能科目'!A:B,2,FALSE))</f>
        <v>2080506</v>
      </c>
      <c r="F886" s="13" t="s">
        <v>410</v>
      </c>
      <c r="G886" s="15">
        <v>307588.32</v>
      </c>
      <c r="H886" s="15">
        <v>349001.92</v>
      </c>
    </row>
    <row r="887" spans="1:8">
      <c r="A887" s="12">
        <v>255093</v>
      </c>
      <c r="B887" s="13" t="s">
        <v>256</v>
      </c>
      <c r="C887" s="14" t="str">
        <f t="shared" si="26"/>
        <v>210</v>
      </c>
      <c r="D887" s="14" t="str">
        <f t="shared" si="27"/>
        <v>21011</v>
      </c>
      <c r="E887" s="14">
        <f>IF(ISNA(VLOOKUP(F887,'2021功能科目'!A:B,2,FALSE)),"",VLOOKUP(F887,'2021功能科目'!A:B,2,FALSE))</f>
        <v>2101102</v>
      </c>
      <c r="F887" s="13" t="s">
        <v>411</v>
      </c>
      <c r="G887" s="15">
        <v>662491.29</v>
      </c>
      <c r="H887" s="15">
        <v>567128.12</v>
      </c>
    </row>
    <row r="888" spans="1:8">
      <c r="A888" s="12">
        <v>255093</v>
      </c>
      <c r="B888" s="13" t="s">
        <v>256</v>
      </c>
      <c r="C888" s="14" t="str">
        <f t="shared" si="26"/>
        <v>221</v>
      </c>
      <c r="D888" s="14" t="str">
        <f t="shared" si="27"/>
        <v>22102</v>
      </c>
      <c r="E888" s="14">
        <f>IF(ISNA(VLOOKUP(F888,'2021功能科目'!A:B,2,FALSE)),"",VLOOKUP(F888,'2021功能科目'!A:B,2,FALSE))</f>
        <v>2210201</v>
      </c>
      <c r="F888" s="13" t="s">
        <v>413</v>
      </c>
      <c r="G888" s="15">
        <v>620766</v>
      </c>
      <c r="H888" s="15">
        <v>577502.88</v>
      </c>
    </row>
    <row r="889" spans="1:8">
      <c r="A889" s="12">
        <v>255093</v>
      </c>
      <c r="B889" s="13" t="s">
        <v>256</v>
      </c>
      <c r="C889" s="14" t="str">
        <f t="shared" si="26"/>
        <v>221</v>
      </c>
      <c r="D889" s="14" t="str">
        <f t="shared" si="27"/>
        <v>22102</v>
      </c>
      <c r="E889" s="14">
        <f>IF(ISNA(VLOOKUP(F889,'2021功能科目'!A:B,2,FALSE)),"",VLOOKUP(F889,'2021功能科目'!A:B,2,FALSE))</f>
        <v>2210202</v>
      </c>
      <c r="F889" s="13" t="s">
        <v>414</v>
      </c>
      <c r="G889" s="15">
        <v>17760</v>
      </c>
      <c r="H889" s="15">
        <v>17760</v>
      </c>
    </row>
    <row r="890" spans="1:8">
      <c r="A890" s="12">
        <v>255093</v>
      </c>
      <c r="B890" s="13" t="s">
        <v>256</v>
      </c>
      <c r="C890" s="14" t="str">
        <f t="shared" si="26"/>
        <v>221</v>
      </c>
      <c r="D890" s="14" t="str">
        <f t="shared" si="27"/>
        <v>22102</v>
      </c>
      <c r="E890" s="14">
        <f>IF(ISNA(VLOOKUP(F890,'2021功能科目'!A:B,2,FALSE)),"",VLOOKUP(F890,'2021功能科目'!A:B,2,FALSE))</f>
        <v>2210203</v>
      </c>
      <c r="F890" s="13" t="s">
        <v>415</v>
      </c>
      <c r="G890" s="15">
        <v>507704</v>
      </c>
      <c r="H890" s="15">
        <v>524640</v>
      </c>
    </row>
    <row r="891" spans="1:8">
      <c r="A891" s="12">
        <v>255094</v>
      </c>
      <c r="B891" s="13" t="s">
        <v>257</v>
      </c>
      <c r="C891" s="14" t="str">
        <f t="shared" si="26"/>
        <v>205</v>
      </c>
      <c r="D891" s="14" t="str">
        <f t="shared" si="27"/>
        <v>20502</v>
      </c>
      <c r="E891" s="14">
        <f>IF(ISNA(VLOOKUP(F891,'2021功能科目'!A:B,2,FALSE)),"",VLOOKUP(F891,'2021功能科目'!A:B,2,FALSE))</f>
        <v>2050299</v>
      </c>
      <c r="F891" s="13" t="s">
        <v>404</v>
      </c>
      <c r="G891" s="15">
        <v>4911677.36</v>
      </c>
      <c r="H891" s="15">
        <v>4638625.89</v>
      </c>
    </row>
    <row r="892" spans="1:8">
      <c r="A892" s="12">
        <v>255094</v>
      </c>
      <c r="B892" s="13" t="s">
        <v>257</v>
      </c>
      <c r="C892" s="14" t="str">
        <f t="shared" si="26"/>
        <v>205</v>
      </c>
      <c r="D892" s="14" t="str">
        <f t="shared" si="27"/>
        <v>20508</v>
      </c>
      <c r="E892" s="14">
        <f>IF(ISNA(VLOOKUP(F892,'2021功能科目'!A:B,2,FALSE)),"",VLOOKUP(F892,'2021功能科目'!A:B,2,FALSE))</f>
        <v>2050803</v>
      </c>
      <c r="F892" s="13" t="s">
        <v>406</v>
      </c>
      <c r="G892" s="15">
        <v>3000</v>
      </c>
      <c r="H892" s="15">
        <v>10200</v>
      </c>
    </row>
    <row r="893" spans="1:8">
      <c r="A893" s="12">
        <v>255094</v>
      </c>
      <c r="B893" s="13" t="s">
        <v>257</v>
      </c>
      <c r="C893" s="14" t="str">
        <f t="shared" si="26"/>
        <v>205</v>
      </c>
      <c r="D893" s="14" t="str">
        <f t="shared" si="27"/>
        <v>20509</v>
      </c>
      <c r="E893" s="14">
        <f>IF(ISNA(VLOOKUP(F893,'2021功能科目'!A:B,2,FALSE)),"",VLOOKUP(F893,'2021功能科目'!A:B,2,FALSE))</f>
        <v>2050999</v>
      </c>
      <c r="F893" s="13" t="s">
        <v>421</v>
      </c>
      <c r="G893" s="15">
        <v>187200</v>
      </c>
      <c r="H893" s="15">
        <v>187200</v>
      </c>
    </row>
    <row r="894" spans="1:8">
      <c r="A894" s="12">
        <v>255094</v>
      </c>
      <c r="B894" s="13" t="s">
        <v>257</v>
      </c>
      <c r="C894" s="14" t="str">
        <f t="shared" si="26"/>
        <v>208</v>
      </c>
      <c r="D894" s="14" t="str">
        <f t="shared" si="27"/>
        <v>20805</v>
      </c>
      <c r="E894" s="14">
        <f>IF(ISNA(VLOOKUP(F894,'2021功能科目'!A:B,2,FALSE)),"",VLOOKUP(F894,'2021功能科目'!A:B,2,FALSE))</f>
        <v>2080502</v>
      </c>
      <c r="F894" s="13" t="s">
        <v>408</v>
      </c>
      <c r="G894" s="15">
        <v>224841.64</v>
      </c>
      <c r="H894" s="15">
        <v>232520</v>
      </c>
    </row>
    <row r="895" spans="1:8">
      <c r="A895" s="12">
        <v>255094</v>
      </c>
      <c r="B895" s="13" t="s">
        <v>257</v>
      </c>
      <c r="C895" s="14" t="str">
        <f t="shared" si="26"/>
        <v>208</v>
      </c>
      <c r="D895" s="14" t="str">
        <f t="shared" si="27"/>
        <v>20805</v>
      </c>
      <c r="E895" s="14">
        <f>IF(ISNA(VLOOKUP(F895,'2021功能科目'!A:B,2,FALSE)),"",VLOOKUP(F895,'2021功能科目'!A:B,2,FALSE))</f>
        <v>2080505</v>
      </c>
      <c r="F895" s="13" t="s">
        <v>409</v>
      </c>
      <c r="G895" s="15">
        <v>430089.6</v>
      </c>
      <c r="H895" s="15">
        <v>447101.44</v>
      </c>
    </row>
    <row r="896" spans="1:8">
      <c r="A896" s="12">
        <v>255094</v>
      </c>
      <c r="B896" s="13" t="s">
        <v>257</v>
      </c>
      <c r="C896" s="14" t="str">
        <f t="shared" si="26"/>
        <v>208</v>
      </c>
      <c r="D896" s="14" t="str">
        <f t="shared" si="27"/>
        <v>20805</v>
      </c>
      <c r="E896" s="14">
        <f>IF(ISNA(VLOOKUP(F896,'2021功能科目'!A:B,2,FALSE)),"",VLOOKUP(F896,'2021功能科目'!A:B,2,FALSE))</f>
        <v>2080506</v>
      </c>
      <c r="F896" s="13" t="s">
        <v>410</v>
      </c>
      <c r="G896" s="15">
        <v>215044.8</v>
      </c>
      <c r="H896" s="15">
        <v>223550.72</v>
      </c>
    </row>
    <row r="897" spans="1:8">
      <c r="A897" s="12">
        <v>255094</v>
      </c>
      <c r="B897" s="13" t="s">
        <v>257</v>
      </c>
      <c r="C897" s="14" t="str">
        <f t="shared" si="26"/>
        <v>210</v>
      </c>
      <c r="D897" s="14" t="str">
        <f t="shared" si="27"/>
        <v>21011</v>
      </c>
      <c r="E897" s="14">
        <f>IF(ISNA(VLOOKUP(F897,'2021功能科目'!A:B,2,FALSE)),"",VLOOKUP(F897,'2021功能科目'!A:B,2,FALSE))</f>
        <v>2101102</v>
      </c>
      <c r="F897" s="13" t="s">
        <v>411</v>
      </c>
      <c r="G897" s="15">
        <v>395789.23</v>
      </c>
      <c r="H897" s="15">
        <v>363269.92</v>
      </c>
    </row>
    <row r="898" spans="1:8">
      <c r="A898" s="12">
        <v>255094</v>
      </c>
      <c r="B898" s="13" t="s">
        <v>257</v>
      </c>
      <c r="C898" s="14" t="str">
        <f t="shared" si="26"/>
        <v>221</v>
      </c>
      <c r="D898" s="14" t="str">
        <f t="shared" si="27"/>
        <v>22102</v>
      </c>
      <c r="E898" s="14">
        <f>IF(ISNA(VLOOKUP(F898,'2021功能科目'!A:B,2,FALSE)),"",VLOOKUP(F898,'2021功能科目'!A:B,2,FALSE))</f>
        <v>2210201</v>
      </c>
      <c r="F898" s="13" t="s">
        <v>413</v>
      </c>
      <c r="G898" s="15">
        <v>369823</v>
      </c>
      <c r="H898" s="15">
        <v>367726.08</v>
      </c>
    </row>
    <row r="899" spans="1:8">
      <c r="A899" s="12">
        <v>255094</v>
      </c>
      <c r="B899" s="13" t="s">
        <v>257</v>
      </c>
      <c r="C899" s="14" t="str">
        <f t="shared" ref="C899:C962" si="28">LEFT(D899,3)</f>
        <v>221</v>
      </c>
      <c r="D899" s="14" t="str">
        <f t="shared" ref="D899:D962" si="29">LEFT(E899,5)</f>
        <v>22102</v>
      </c>
      <c r="E899" s="14">
        <f>IF(ISNA(VLOOKUP(F899,'2021功能科目'!A:B,2,FALSE)),"",VLOOKUP(F899,'2021功能科目'!A:B,2,FALSE))</f>
        <v>2210202</v>
      </c>
      <c r="F899" s="13" t="s">
        <v>414</v>
      </c>
      <c r="G899" s="15">
        <v>18320</v>
      </c>
      <c r="H899" s="15">
        <v>17760</v>
      </c>
    </row>
    <row r="900" spans="1:8">
      <c r="A900" s="12">
        <v>255094</v>
      </c>
      <c r="B900" s="13" t="s">
        <v>257</v>
      </c>
      <c r="C900" s="14" t="str">
        <f t="shared" si="28"/>
        <v>221</v>
      </c>
      <c r="D900" s="14" t="str">
        <f t="shared" si="29"/>
        <v>22102</v>
      </c>
      <c r="E900" s="14">
        <f>IF(ISNA(VLOOKUP(F900,'2021功能科目'!A:B,2,FALSE)),"",VLOOKUP(F900,'2021功能科目'!A:B,2,FALSE))</f>
        <v>2210203</v>
      </c>
      <c r="F900" s="13" t="s">
        <v>415</v>
      </c>
      <c r="G900" s="15">
        <v>251592</v>
      </c>
      <c r="H900" s="15">
        <v>251592</v>
      </c>
    </row>
    <row r="901" spans="1:8">
      <c r="A901" s="12">
        <v>255095</v>
      </c>
      <c r="B901" s="13" t="s">
        <v>258</v>
      </c>
      <c r="C901" s="14" t="str">
        <f t="shared" si="28"/>
        <v>205</v>
      </c>
      <c r="D901" s="14" t="str">
        <f t="shared" si="29"/>
        <v>20502</v>
      </c>
      <c r="E901" s="14">
        <f>IF(ISNA(VLOOKUP(F901,'2021功能科目'!A:B,2,FALSE)),"",VLOOKUP(F901,'2021功能科目'!A:B,2,FALSE))</f>
        <v>2050299</v>
      </c>
      <c r="F901" s="13" t="s">
        <v>404</v>
      </c>
      <c r="G901" s="15">
        <v>5278524.88</v>
      </c>
      <c r="H901" s="15">
        <v>5174528.83</v>
      </c>
    </row>
    <row r="902" spans="1:8">
      <c r="A902" s="12">
        <v>255095</v>
      </c>
      <c r="B902" s="13" t="s">
        <v>258</v>
      </c>
      <c r="C902" s="14" t="str">
        <f t="shared" si="28"/>
        <v>205</v>
      </c>
      <c r="D902" s="14" t="str">
        <f t="shared" si="29"/>
        <v>20508</v>
      </c>
      <c r="E902" s="14">
        <f>IF(ISNA(VLOOKUP(F902,'2021功能科目'!A:B,2,FALSE)),"",VLOOKUP(F902,'2021功能科目'!A:B,2,FALSE))</f>
        <v>2050803</v>
      </c>
      <c r="F902" s="13" t="s">
        <v>406</v>
      </c>
      <c r="G902" s="15">
        <v>12086</v>
      </c>
      <c r="H902" s="15">
        <v>13600</v>
      </c>
    </row>
    <row r="903" spans="1:8">
      <c r="A903" s="12">
        <v>255095</v>
      </c>
      <c r="B903" s="13" t="s">
        <v>258</v>
      </c>
      <c r="C903" s="14" t="str">
        <f t="shared" si="28"/>
        <v>208</v>
      </c>
      <c r="D903" s="14" t="str">
        <f t="shared" si="29"/>
        <v>20805</v>
      </c>
      <c r="E903" s="14">
        <f>IF(ISNA(VLOOKUP(F903,'2021功能科目'!A:B,2,FALSE)),"",VLOOKUP(F903,'2021功能科目'!A:B,2,FALSE))</f>
        <v>2080502</v>
      </c>
      <c r="F903" s="13" t="s">
        <v>408</v>
      </c>
      <c r="G903" s="15">
        <v>287909.78</v>
      </c>
      <c r="H903" s="15">
        <v>284540</v>
      </c>
    </row>
    <row r="904" spans="1:8">
      <c r="A904" s="12">
        <v>255095</v>
      </c>
      <c r="B904" s="13" t="s">
        <v>258</v>
      </c>
      <c r="C904" s="14" t="str">
        <f t="shared" si="28"/>
        <v>208</v>
      </c>
      <c r="D904" s="14" t="str">
        <f t="shared" si="29"/>
        <v>20805</v>
      </c>
      <c r="E904" s="14">
        <f>IF(ISNA(VLOOKUP(F904,'2021功能科目'!A:B,2,FALSE)),"",VLOOKUP(F904,'2021功能科目'!A:B,2,FALSE))</f>
        <v>2080505</v>
      </c>
      <c r="F904" s="13" t="s">
        <v>409</v>
      </c>
      <c r="G904" s="15">
        <v>454921.28</v>
      </c>
      <c r="H904" s="15">
        <v>559237.12</v>
      </c>
    </row>
    <row r="905" spans="1:8">
      <c r="A905" s="12">
        <v>255095</v>
      </c>
      <c r="B905" s="13" t="s">
        <v>258</v>
      </c>
      <c r="C905" s="14" t="str">
        <f t="shared" si="28"/>
        <v>208</v>
      </c>
      <c r="D905" s="14" t="str">
        <f t="shared" si="29"/>
        <v>20805</v>
      </c>
      <c r="E905" s="14">
        <f>IF(ISNA(VLOOKUP(F905,'2021功能科目'!A:B,2,FALSE)),"",VLOOKUP(F905,'2021功能科目'!A:B,2,FALSE))</f>
        <v>2080506</v>
      </c>
      <c r="F905" s="13" t="s">
        <v>410</v>
      </c>
      <c r="G905" s="15">
        <v>227460.64</v>
      </c>
      <c r="H905" s="15">
        <v>279618.56</v>
      </c>
    </row>
    <row r="906" spans="1:8">
      <c r="A906" s="12">
        <v>255095</v>
      </c>
      <c r="B906" s="13" t="s">
        <v>258</v>
      </c>
      <c r="C906" s="14" t="str">
        <f t="shared" si="28"/>
        <v>210</v>
      </c>
      <c r="D906" s="14" t="str">
        <f t="shared" si="29"/>
        <v>21011</v>
      </c>
      <c r="E906" s="14">
        <f>IF(ISNA(VLOOKUP(F906,'2021功能科目'!A:B,2,FALSE)),"",VLOOKUP(F906,'2021功能科目'!A:B,2,FALSE))</f>
        <v>2101102</v>
      </c>
      <c r="F906" s="13" t="s">
        <v>411</v>
      </c>
      <c r="G906" s="15">
        <v>473147.33</v>
      </c>
      <c r="H906" s="15">
        <v>454380.16</v>
      </c>
    </row>
    <row r="907" spans="1:8">
      <c r="A907" s="12">
        <v>255095</v>
      </c>
      <c r="B907" s="13" t="s">
        <v>258</v>
      </c>
      <c r="C907" s="14" t="str">
        <f t="shared" si="28"/>
        <v>221</v>
      </c>
      <c r="D907" s="14" t="str">
        <f t="shared" si="29"/>
        <v>22102</v>
      </c>
      <c r="E907" s="14">
        <f>IF(ISNA(VLOOKUP(F907,'2021功能科目'!A:B,2,FALSE)),"",VLOOKUP(F907,'2021功能科目'!A:B,2,FALSE))</f>
        <v>2210201</v>
      </c>
      <c r="F907" s="13" t="s">
        <v>413</v>
      </c>
      <c r="G907" s="15">
        <v>493930</v>
      </c>
      <c r="H907" s="15">
        <v>462627.84</v>
      </c>
    </row>
    <row r="908" spans="1:8">
      <c r="A908" s="12">
        <v>255095</v>
      </c>
      <c r="B908" s="13" t="s">
        <v>258</v>
      </c>
      <c r="C908" s="14" t="str">
        <f t="shared" si="28"/>
        <v>221</v>
      </c>
      <c r="D908" s="14" t="str">
        <f t="shared" si="29"/>
        <v>22102</v>
      </c>
      <c r="E908" s="14">
        <f>IF(ISNA(VLOOKUP(F908,'2021功能科目'!A:B,2,FALSE)),"",VLOOKUP(F908,'2021功能科目'!A:B,2,FALSE))</f>
        <v>2210202</v>
      </c>
      <c r="F908" s="13" t="s">
        <v>414</v>
      </c>
      <c r="G908" s="15">
        <v>24700</v>
      </c>
      <c r="H908" s="15">
        <v>24000</v>
      </c>
    </row>
    <row r="909" spans="1:8">
      <c r="A909" s="12">
        <v>255095</v>
      </c>
      <c r="B909" s="13" t="s">
        <v>258</v>
      </c>
      <c r="C909" s="14" t="str">
        <f t="shared" si="28"/>
        <v>221</v>
      </c>
      <c r="D909" s="14" t="str">
        <f t="shared" si="29"/>
        <v>22102</v>
      </c>
      <c r="E909" s="14">
        <f>IF(ISNA(VLOOKUP(F909,'2021功能科目'!A:B,2,FALSE)),"",VLOOKUP(F909,'2021功能科目'!A:B,2,FALSE))</f>
        <v>2210203</v>
      </c>
      <c r="F909" s="13" t="s">
        <v>415</v>
      </c>
      <c r="G909" s="15">
        <v>355560</v>
      </c>
      <c r="H909" s="15">
        <v>369828</v>
      </c>
    </row>
    <row r="910" spans="1:8">
      <c r="A910" s="12">
        <v>255096</v>
      </c>
      <c r="B910" s="13" t="s">
        <v>259</v>
      </c>
      <c r="C910" s="14" t="str">
        <f t="shared" si="28"/>
        <v>205</v>
      </c>
      <c r="D910" s="14" t="str">
        <f t="shared" si="29"/>
        <v>20502</v>
      </c>
      <c r="E910" s="14">
        <f>IF(ISNA(VLOOKUP(F910,'2021功能科目'!A:B,2,FALSE)),"",VLOOKUP(F910,'2021功能科目'!A:B,2,FALSE))</f>
        <v>2050299</v>
      </c>
      <c r="F910" s="13" t="s">
        <v>404</v>
      </c>
      <c r="G910" s="15">
        <v>11681089.17</v>
      </c>
      <c r="H910" s="15">
        <v>11205618.85</v>
      </c>
    </row>
    <row r="911" spans="1:8">
      <c r="A911" s="12">
        <v>255096</v>
      </c>
      <c r="B911" s="13" t="s">
        <v>259</v>
      </c>
      <c r="C911" s="14" t="str">
        <f t="shared" si="28"/>
        <v>205</v>
      </c>
      <c r="D911" s="14" t="str">
        <f t="shared" si="29"/>
        <v>20508</v>
      </c>
      <c r="E911" s="14">
        <f>IF(ISNA(VLOOKUP(F911,'2021功能科目'!A:B,2,FALSE)),"",VLOOKUP(F911,'2021功能科目'!A:B,2,FALSE))</f>
        <v>2050803</v>
      </c>
      <c r="F911" s="13" t="s">
        <v>406</v>
      </c>
      <c r="G911" s="15">
        <v>15380</v>
      </c>
      <c r="H911" s="15">
        <v>15640</v>
      </c>
    </row>
    <row r="912" spans="1:8">
      <c r="A912" s="12">
        <v>255096</v>
      </c>
      <c r="B912" s="13" t="s">
        <v>259</v>
      </c>
      <c r="C912" s="14" t="str">
        <f t="shared" si="28"/>
        <v>208</v>
      </c>
      <c r="D912" s="14" t="str">
        <f t="shared" si="29"/>
        <v>20805</v>
      </c>
      <c r="E912" s="14">
        <f>IF(ISNA(VLOOKUP(F912,'2021功能科目'!A:B,2,FALSE)),"",VLOOKUP(F912,'2021功能科目'!A:B,2,FALSE))</f>
        <v>2080502</v>
      </c>
      <c r="F912" s="13" t="s">
        <v>408</v>
      </c>
      <c r="G912" s="15">
        <v>216659.8</v>
      </c>
      <c r="H912" s="15">
        <v>330374</v>
      </c>
    </row>
    <row r="913" spans="1:8">
      <c r="A913" s="12">
        <v>255096</v>
      </c>
      <c r="B913" s="13" t="s">
        <v>259</v>
      </c>
      <c r="C913" s="14" t="str">
        <f t="shared" si="28"/>
        <v>208</v>
      </c>
      <c r="D913" s="14" t="str">
        <f t="shared" si="29"/>
        <v>20805</v>
      </c>
      <c r="E913" s="14">
        <f>IF(ISNA(VLOOKUP(F913,'2021功能科目'!A:B,2,FALSE)),"",VLOOKUP(F913,'2021功能科目'!A:B,2,FALSE))</f>
        <v>2080505</v>
      </c>
      <c r="F913" s="13" t="s">
        <v>409</v>
      </c>
      <c r="G913" s="15">
        <v>659971.52</v>
      </c>
      <c r="H913" s="15">
        <v>682640.96</v>
      </c>
    </row>
    <row r="914" spans="1:8">
      <c r="A914" s="12">
        <v>255096</v>
      </c>
      <c r="B914" s="13" t="s">
        <v>259</v>
      </c>
      <c r="C914" s="14" t="str">
        <f t="shared" si="28"/>
        <v>208</v>
      </c>
      <c r="D914" s="14" t="str">
        <f t="shared" si="29"/>
        <v>20805</v>
      </c>
      <c r="E914" s="14">
        <f>IF(ISNA(VLOOKUP(F914,'2021功能科目'!A:B,2,FALSE)),"",VLOOKUP(F914,'2021功能科目'!A:B,2,FALSE))</f>
        <v>2080506</v>
      </c>
      <c r="F914" s="13" t="s">
        <v>410</v>
      </c>
      <c r="G914" s="15">
        <v>329985.76</v>
      </c>
      <c r="H914" s="15">
        <v>341320.48</v>
      </c>
    </row>
    <row r="915" spans="1:8">
      <c r="A915" s="12">
        <v>255096</v>
      </c>
      <c r="B915" s="13" t="s">
        <v>259</v>
      </c>
      <c r="C915" s="14" t="str">
        <f t="shared" si="28"/>
        <v>210</v>
      </c>
      <c r="D915" s="14" t="str">
        <f t="shared" si="29"/>
        <v>21011</v>
      </c>
      <c r="E915" s="14">
        <f>IF(ISNA(VLOOKUP(F915,'2021功能科目'!A:B,2,FALSE)),"",VLOOKUP(F915,'2021功能科目'!A:B,2,FALSE))</f>
        <v>2101102</v>
      </c>
      <c r="F915" s="13" t="s">
        <v>411</v>
      </c>
      <c r="G915" s="15">
        <v>710625.13</v>
      </c>
      <c r="H915" s="15">
        <v>554645.78</v>
      </c>
    </row>
    <row r="916" spans="1:8">
      <c r="A916" s="12">
        <v>255096</v>
      </c>
      <c r="B916" s="13" t="s">
        <v>259</v>
      </c>
      <c r="C916" s="14" t="str">
        <f t="shared" si="28"/>
        <v>221</v>
      </c>
      <c r="D916" s="14" t="str">
        <f t="shared" si="29"/>
        <v>22102</v>
      </c>
      <c r="E916" s="14">
        <f>IF(ISNA(VLOOKUP(F916,'2021功能科目'!A:B,2,FALSE)),"",VLOOKUP(F916,'2021功能科目'!A:B,2,FALSE))</f>
        <v>2210201</v>
      </c>
      <c r="F916" s="13" t="s">
        <v>413</v>
      </c>
      <c r="G916" s="15">
        <v>685832</v>
      </c>
      <c r="H916" s="15">
        <v>561660.72</v>
      </c>
    </row>
    <row r="917" spans="1:8">
      <c r="A917" s="12">
        <v>255096</v>
      </c>
      <c r="B917" s="13" t="s">
        <v>259</v>
      </c>
      <c r="C917" s="14" t="str">
        <f t="shared" si="28"/>
        <v>221</v>
      </c>
      <c r="D917" s="14" t="str">
        <f t="shared" si="29"/>
        <v>22102</v>
      </c>
      <c r="E917" s="14">
        <f>IF(ISNA(VLOOKUP(F917,'2021功能科目'!A:B,2,FALSE)),"",VLOOKUP(F917,'2021功能科目'!A:B,2,FALSE))</f>
        <v>2210202</v>
      </c>
      <c r="F917" s="13" t="s">
        <v>414</v>
      </c>
      <c r="G917" s="15">
        <v>18720</v>
      </c>
      <c r="H917" s="15">
        <v>18720</v>
      </c>
    </row>
    <row r="918" spans="1:8">
      <c r="A918" s="12">
        <v>255096</v>
      </c>
      <c r="B918" s="13" t="s">
        <v>259</v>
      </c>
      <c r="C918" s="14" t="str">
        <f t="shared" si="28"/>
        <v>221</v>
      </c>
      <c r="D918" s="14" t="str">
        <f t="shared" si="29"/>
        <v>22102</v>
      </c>
      <c r="E918" s="14">
        <f>IF(ISNA(VLOOKUP(F918,'2021功能科目'!A:B,2,FALSE)),"",VLOOKUP(F918,'2021功能科目'!A:B,2,FALSE))</f>
        <v>2210203</v>
      </c>
      <c r="F918" s="13" t="s">
        <v>415</v>
      </c>
      <c r="G918" s="15">
        <v>460248</v>
      </c>
      <c r="H918" s="15">
        <v>460248</v>
      </c>
    </row>
    <row r="919" spans="1:8">
      <c r="A919" s="12">
        <v>255097</v>
      </c>
      <c r="B919" s="13" t="s">
        <v>260</v>
      </c>
      <c r="C919" s="14" t="str">
        <f t="shared" si="28"/>
        <v>205</v>
      </c>
      <c r="D919" s="14" t="str">
        <f t="shared" si="29"/>
        <v>20508</v>
      </c>
      <c r="E919" s="14">
        <f>IF(ISNA(VLOOKUP(F919,'2021功能科目'!A:B,2,FALSE)),"",VLOOKUP(F919,'2021功能科目'!A:B,2,FALSE))</f>
        <v>2050801</v>
      </c>
      <c r="F919" s="13" t="s">
        <v>425</v>
      </c>
      <c r="G919" s="15">
        <v>62579678.99</v>
      </c>
      <c r="H919" s="15">
        <v>56433236.96</v>
      </c>
    </row>
    <row r="920" spans="1:8">
      <c r="A920" s="12">
        <v>255097</v>
      </c>
      <c r="B920" s="13" t="s">
        <v>260</v>
      </c>
      <c r="C920" s="14" t="str">
        <f t="shared" si="28"/>
        <v>205</v>
      </c>
      <c r="D920" s="14" t="str">
        <f t="shared" si="29"/>
        <v>20508</v>
      </c>
      <c r="E920" s="14">
        <f>IF(ISNA(VLOOKUP(F920,'2021功能科目'!A:B,2,FALSE)),"",VLOOKUP(F920,'2021功能科目'!A:B,2,FALSE))</f>
        <v>2050803</v>
      </c>
      <c r="F920" s="13" t="s">
        <v>406</v>
      </c>
      <c r="G920" s="15">
        <v>114920</v>
      </c>
      <c r="H920" s="15">
        <v>114920</v>
      </c>
    </row>
    <row r="921" spans="1:8">
      <c r="A921" s="12">
        <v>255097</v>
      </c>
      <c r="B921" s="13" t="s">
        <v>260</v>
      </c>
      <c r="C921" s="14" t="str">
        <f t="shared" si="28"/>
        <v>205</v>
      </c>
      <c r="D921" s="14" t="str">
        <f t="shared" si="29"/>
        <v>20509</v>
      </c>
      <c r="E921" s="14">
        <f>IF(ISNA(VLOOKUP(F921,'2021功能科目'!A:B,2,FALSE)),"",VLOOKUP(F921,'2021功能科目'!A:B,2,FALSE))</f>
        <v>2050999</v>
      </c>
      <c r="F921" s="13" t="s">
        <v>421</v>
      </c>
      <c r="G921" s="15">
        <v>1223702.32</v>
      </c>
      <c r="H921" s="15">
        <v>1225750.32</v>
      </c>
    </row>
    <row r="922" spans="1:8">
      <c r="A922" s="12">
        <v>255097</v>
      </c>
      <c r="B922" s="13" t="s">
        <v>260</v>
      </c>
      <c r="C922" s="14" t="str">
        <f t="shared" si="28"/>
        <v>208</v>
      </c>
      <c r="D922" s="14" t="str">
        <f t="shared" si="29"/>
        <v>20805</v>
      </c>
      <c r="E922" s="14">
        <f>IF(ISNA(VLOOKUP(F922,'2021功能科目'!A:B,2,FALSE)),"",VLOOKUP(F922,'2021功能科目'!A:B,2,FALSE))</f>
        <v>2080502</v>
      </c>
      <c r="F922" s="13" t="s">
        <v>408</v>
      </c>
      <c r="G922" s="15">
        <v>8097967.49</v>
      </c>
      <c r="H922" s="15">
        <v>7335782.5</v>
      </c>
    </row>
    <row r="923" spans="1:8">
      <c r="A923" s="12">
        <v>255097</v>
      </c>
      <c r="B923" s="13" t="s">
        <v>260</v>
      </c>
      <c r="C923" s="14" t="str">
        <f t="shared" si="28"/>
        <v>208</v>
      </c>
      <c r="D923" s="14" t="str">
        <f t="shared" si="29"/>
        <v>20805</v>
      </c>
      <c r="E923" s="14">
        <f>IF(ISNA(VLOOKUP(F923,'2021功能科目'!A:B,2,FALSE)),"",VLOOKUP(F923,'2021功能科目'!A:B,2,FALSE))</f>
        <v>2080505</v>
      </c>
      <c r="F923" s="13" t="s">
        <v>409</v>
      </c>
      <c r="G923" s="15">
        <v>5862245.04</v>
      </c>
      <c r="H923" s="15">
        <v>6098245.04</v>
      </c>
    </row>
    <row r="924" spans="1:8">
      <c r="A924" s="12">
        <v>255097</v>
      </c>
      <c r="B924" s="13" t="s">
        <v>260</v>
      </c>
      <c r="C924" s="14" t="str">
        <f t="shared" si="28"/>
        <v>208</v>
      </c>
      <c r="D924" s="14" t="str">
        <f t="shared" si="29"/>
        <v>20805</v>
      </c>
      <c r="E924" s="14">
        <f>IF(ISNA(VLOOKUP(F924,'2021功能科目'!A:B,2,FALSE)),"",VLOOKUP(F924,'2021功能科目'!A:B,2,FALSE))</f>
        <v>2080506</v>
      </c>
      <c r="F924" s="13" t="s">
        <v>410</v>
      </c>
      <c r="G924" s="15">
        <v>2910199.52</v>
      </c>
      <c r="H924" s="15">
        <v>3049122.52</v>
      </c>
    </row>
    <row r="925" spans="1:8">
      <c r="A925" s="12">
        <v>255097</v>
      </c>
      <c r="B925" s="13" t="s">
        <v>260</v>
      </c>
      <c r="C925" s="14" t="str">
        <f t="shared" si="28"/>
        <v>210</v>
      </c>
      <c r="D925" s="14" t="str">
        <f t="shared" si="29"/>
        <v>21011</v>
      </c>
      <c r="E925" s="14">
        <f>IF(ISNA(VLOOKUP(F925,'2021功能科目'!A:B,2,FALSE)),"",VLOOKUP(F925,'2021功能科目'!A:B,2,FALSE))</f>
        <v>2101102</v>
      </c>
      <c r="F925" s="13" t="s">
        <v>411</v>
      </c>
      <c r="G925" s="15">
        <v>5760824.09</v>
      </c>
      <c r="H925" s="15">
        <v>4954824.09</v>
      </c>
    </row>
    <row r="926" spans="1:8">
      <c r="A926" s="12">
        <v>255097</v>
      </c>
      <c r="B926" s="13" t="s">
        <v>260</v>
      </c>
      <c r="C926" s="14" t="str">
        <f t="shared" si="28"/>
        <v>210</v>
      </c>
      <c r="D926" s="14" t="str">
        <f t="shared" si="29"/>
        <v>21011</v>
      </c>
      <c r="E926" s="14">
        <f>IF(ISNA(VLOOKUP(F926,'2021功能科目'!A:B,2,FALSE)),"",VLOOKUP(F926,'2021功能科目'!A:B,2,FALSE))</f>
        <v>2101199</v>
      </c>
      <c r="F926" s="13" t="s">
        <v>412</v>
      </c>
      <c r="G926" s="15">
        <v>1147500</v>
      </c>
      <c r="H926" s="15">
        <v>1350000</v>
      </c>
    </row>
    <row r="927" spans="1:8">
      <c r="A927" s="12">
        <v>255097</v>
      </c>
      <c r="B927" s="13" t="s">
        <v>260</v>
      </c>
      <c r="C927" s="14" t="str">
        <f t="shared" si="28"/>
        <v>221</v>
      </c>
      <c r="D927" s="14" t="str">
        <f t="shared" si="29"/>
        <v>22102</v>
      </c>
      <c r="E927" s="14">
        <f>IF(ISNA(VLOOKUP(F927,'2021功能科目'!A:B,2,FALSE)),"",VLOOKUP(F927,'2021功能科目'!A:B,2,FALSE))</f>
        <v>2210201</v>
      </c>
      <c r="F927" s="13" t="s">
        <v>413</v>
      </c>
      <c r="G927" s="15">
        <v>5766623</v>
      </c>
      <c r="H927" s="15">
        <v>4938723.78</v>
      </c>
    </row>
    <row r="928" spans="1:8">
      <c r="A928" s="12">
        <v>255097</v>
      </c>
      <c r="B928" s="13" t="s">
        <v>260</v>
      </c>
      <c r="C928" s="14" t="str">
        <f t="shared" si="28"/>
        <v>221</v>
      </c>
      <c r="D928" s="14" t="str">
        <f t="shared" si="29"/>
        <v>22102</v>
      </c>
      <c r="E928" s="14">
        <f>IF(ISNA(VLOOKUP(F928,'2021功能科目'!A:B,2,FALSE)),"",VLOOKUP(F928,'2021功能科目'!A:B,2,FALSE))</f>
        <v>2210202</v>
      </c>
      <c r="F928" s="13" t="s">
        <v>414</v>
      </c>
      <c r="G928" s="15">
        <v>394060</v>
      </c>
      <c r="H928" s="15">
        <v>422520</v>
      </c>
    </row>
    <row r="929" spans="1:8">
      <c r="A929" s="12">
        <v>255097</v>
      </c>
      <c r="B929" s="13" t="s">
        <v>260</v>
      </c>
      <c r="C929" s="14" t="str">
        <f t="shared" si="28"/>
        <v>221</v>
      </c>
      <c r="D929" s="14" t="str">
        <f t="shared" si="29"/>
        <v>22102</v>
      </c>
      <c r="E929" s="14">
        <f>IF(ISNA(VLOOKUP(F929,'2021功能科目'!A:B,2,FALSE)),"",VLOOKUP(F929,'2021功能科目'!A:B,2,FALSE))</f>
        <v>2210203</v>
      </c>
      <c r="F929" s="13" t="s">
        <v>415</v>
      </c>
      <c r="G929" s="15">
        <v>3460740</v>
      </c>
      <c r="H929" s="15">
        <v>3515748</v>
      </c>
    </row>
    <row r="930" spans="1:8">
      <c r="A930" s="12">
        <v>255100</v>
      </c>
      <c r="B930" s="13" t="s">
        <v>261</v>
      </c>
      <c r="C930" s="14" t="str">
        <f t="shared" si="28"/>
        <v>205</v>
      </c>
      <c r="D930" s="14" t="str">
        <f t="shared" si="29"/>
        <v>20502</v>
      </c>
      <c r="E930" s="14">
        <f>IF(ISNA(VLOOKUP(F930,'2021功能科目'!A:B,2,FALSE)),"",VLOOKUP(F930,'2021功能科目'!A:B,2,FALSE))</f>
        <v>2050299</v>
      </c>
      <c r="F930" s="13" t="s">
        <v>404</v>
      </c>
      <c r="G930" s="15">
        <v>12531769.24</v>
      </c>
      <c r="H930" s="15">
        <v>12978362.99</v>
      </c>
    </row>
    <row r="931" spans="1:8">
      <c r="A931" s="12">
        <v>255100</v>
      </c>
      <c r="B931" s="13" t="s">
        <v>261</v>
      </c>
      <c r="C931" s="14" t="str">
        <f t="shared" si="28"/>
        <v>205</v>
      </c>
      <c r="D931" s="14" t="str">
        <f t="shared" si="29"/>
        <v>20508</v>
      </c>
      <c r="E931" s="14">
        <f>IF(ISNA(VLOOKUP(F931,'2021功能科目'!A:B,2,FALSE)),"",VLOOKUP(F931,'2021功能科目'!A:B,2,FALSE))</f>
        <v>2050803</v>
      </c>
      <c r="F931" s="13" t="s">
        <v>406</v>
      </c>
      <c r="G931" s="15">
        <v>1320</v>
      </c>
      <c r="H931" s="15">
        <v>30600</v>
      </c>
    </row>
    <row r="932" spans="1:8">
      <c r="A932" s="12">
        <v>255100</v>
      </c>
      <c r="B932" s="13" t="s">
        <v>261</v>
      </c>
      <c r="C932" s="14" t="str">
        <f t="shared" si="28"/>
        <v>208</v>
      </c>
      <c r="D932" s="14" t="str">
        <f t="shared" si="29"/>
        <v>20805</v>
      </c>
      <c r="E932" s="14">
        <f>IF(ISNA(VLOOKUP(F932,'2021功能科目'!A:B,2,FALSE)),"",VLOOKUP(F932,'2021功能科目'!A:B,2,FALSE))</f>
        <v>2080502</v>
      </c>
      <c r="F932" s="13" t="s">
        <v>408</v>
      </c>
      <c r="G932" s="15">
        <v>633530</v>
      </c>
      <c r="H932" s="15">
        <v>638610</v>
      </c>
    </row>
    <row r="933" spans="1:8">
      <c r="A933" s="12">
        <v>255100</v>
      </c>
      <c r="B933" s="13" t="s">
        <v>261</v>
      </c>
      <c r="C933" s="14" t="str">
        <f t="shared" si="28"/>
        <v>208</v>
      </c>
      <c r="D933" s="14" t="str">
        <f t="shared" si="29"/>
        <v>20805</v>
      </c>
      <c r="E933" s="14">
        <f>IF(ISNA(VLOOKUP(F933,'2021功能科目'!A:B,2,FALSE)),"",VLOOKUP(F933,'2021功能科目'!A:B,2,FALSE))</f>
        <v>2080505</v>
      </c>
      <c r="F933" s="13" t="s">
        <v>409</v>
      </c>
      <c r="G933" s="15">
        <v>1454633.76</v>
      </c>
      <c r="H933" s="15">
        <v>1328293.44</v>
      </c>
    </row>
    <row r="934" spans="1:8">
      <c r="A934" s="12">
        <v>255100</v>
      </c>
      <c r="B934" s="13" t="s">
        <v>261</v>
      </c>
      <c r="C934" s="14" t="str">
        <f t="shared" si="28"/>
        <v>208</v>
      </c>
      <c r="D934" s="14" t="str">
        <f t="shared" si="29"/>
        <v>20805</v>
      </c>
      <c r="E934" s="14">
        <f>IF(ISNA(VLOOKUP(F934,'2021功能科目'!A:B,2,FALSE)),"",VLOOKUP(F934,'2021功能科目'!A:B,2,FALSE))</f>
        <v>2080506</v>
      </c>
      <c r="F934" s="13" t="s">
        <v>410</v>
      </c>
      <c r="G934" s="15">
        <v>727316.88</v>
      </c>
      <c r="H934" s="15">
        <v>664146.72</v>
      </c>
    </row>
    <row r="935" spans="1:8">
      <c r="A935" s="12">
        <v>255100</v>
      </c>
      <c r="B935" s="13" t="s">
        <v>261</v>
      </c>
      <c r="C935" s="14" t="str">
        <f t="shared" si="28"/>
        <v>210</v>
      </c>
      <c r="D935" s="14" t="str">
        <f t="shared" si="29"/>
        <v>21011</v>
      </c>
      <c r="E935" s="14">
        <f>IF(ISNA(VLOOKUP(F935,'2021功能科目'!A:B,2,FALSE)),"",VLOOKUP(F935,'2021功能科目'!A:B,2,FALSE))</f>
        <v>2101102</v>
      </c>
      <c r="F935" s="13" t="s">
        <v>411</v>
      </c>
      <c r="G935" s="15">
        <v>1210821.7</v>
      </c>
      <c r="H935" s="15">
        <v>1079238.42</v>
      </c>
    </row>
    <row r="936" spans="1:8">
      <c r="A936" s="12">
        <v>255100</v>
      </c>
      <c r="B936" s="13" t="s">
        <v>261</v>
      </c>
      <c r="C936" s="14" t="str">
        <f t="shared" si="28"/>
        <v>221</v>
      </c>
      <c r="D936" s="14" t="str">
        <f t="shared" si="29"/>
        <v>22102</v>
      </c>
      <c r="E936" s="14">
        <f>IF(ISNA(VLOOKUP(F936,'2021功能科目'!A:B,2,FALSE)),"",VLOOKUP(F936,'2021功能科目'!A:B,2,FALSE))</f>
        <v>2210201</v>
      </c>
      <c r="F936" s="13" t="s">
        <v>413</v>
      </c>
      <c r="G936" s="15">
        <v>1203433</v>
      </c>
      <c r="H936" s="15">
        <v>1093420.08</v>
      </c>
    </row>
    <row r="937" spans="1:8">
      <c r="A937" s="12">
        <v>255100</v>
      </c>
      <c r="B937" s="13" t="s">
        <v>261</v>
      </c>
      <c r="C937" s="14" t="str">
        <f t="shared" si="28"/>
        <v>221</v>
      </c>
      <c r="D937" s="14" t="str">
        <f t="shared" si="29"/>
        <v>22102</v>
      </c>
      <c r="E937" s="14">
        <f>IF(ISNA(VLOOKUP(F937,'2021功能科目'!A:B,2,FALSE)),"",VLOOKUP(F937,'2021功能科目'!A:B,2,FALSE))</f>
        <v>2210202</v>
      </c>
      <c r="F937" s="13" t="s">
        <v>414</v>
      </c>
      <c r="G937" s="15">
        <v>57240</v>
      </c>
      <c r="H937" s="15">
        <v>57720</v>
      </c>
    </row>
    <row r="938" spans="1:8">
      <c r="A938" s="12">
        <v>255100</v>
      </c>
      <c r="B938" s="13" t="s">
        <v>261</v>
      </c>
      <c r="C938" s="14" t="str">
        <f t="shared" si="28"/>
        <v>221</v>
      </c>
      <c r="D938" s="14" t="str">
        <f t="shared" si="29"/>
        <v>22102</v>
      </c>
      <c r="E938" s="14">
        <f>IF(ISNA(VLOOKUP(F938,'2021功能科目'!A:B,2,FALSE)),"",VLOOKUP(F938,'2021功能科目'!A:B,2,FALSE))</f>
        <v>2210203</v>
      </c>
      <c r="F938" s="13" t="s">
        <v>415</v>
      </c>
      <c r="G938" s="15">
        <v>1017732</v>
      </c>
      <c r="H938" s="15">
        <v>1017408</v>
      </c>
    </row>
    <row r="939" spans="1:8">
      <c r="A939" s="12">
        <v>255101</v>
      </c>
      <c r="B939" s="13" t="s">
        <v>262</v>
      </c>
      <c r="C939" s="14" t="str">
        <f t="shared" si="28"/>
        <v>205</v>
      </c>
      <c r="D939" s="14" t="str">
        <f t="shared" si="29"/>
        <v>20502</v>
      </c>
      <c r="E939" s="14">
        <f>IF(ISNA(VLOOKUP(F939,'2021功能科目'!A:B,2,FALSE)),"",VLOOKUP(F939,'2021功能科目'!A:B,2,FALSE))</f>
        <v>2050299</v>
      </c>
      <c r="F939" s="13" t="s">
        <v>404</v>
      </c>
      <c r="G939" s="15">
        <v>47713142.1</v>
      </c>
      <c r="H939" s="15">
        <v>62866221.69</v>
      </c>
    </row>
    <row r="940" spans="1:8">
      <c r="A940" s="12">
        <v>255101</v>
      </c>
      <c r="B940" s="13" t="s">
        <v>262</v>
      </c>
      <c r="C940" s="14" t="str">
        <f t="shared" si="28"/>
        <v>205</v>
      </c>
      <c r="D940" s="14" t="str">
        <f t="shared" si="29"/>
        <v>20508</v>
      </c>
      <c r="E940" s="14">
        <f>IF(ISNA(VLOOKUP(F940,'2021功能科目'!A:B,2,FALSE)),"",VLOOKUP(F940,'2021功能科目'!A:B,2,FALSE))</f>
        <v>2050803</v>
      </c>
      <c r="F940" s="13" t="s">
        <v>406</v>
      </c>
      <c r="G940" s="15">
        <v>3505.9</v>
      </c>
      <c r="H940" s="15">
        <v>13600</v>
      </c>
    </row>
    <row r="941" spans="1:8">
      <c r="A941" s="12">
        <v>255101</v>
      </c>
      <c r="B941" s="13" t="s">
        <v>262</v>
      </c>
      <c r="C941" s="14" t="str">
        <f t="shared" si="28"/>
        <v>205</v>
      </c>
      <c r="D941" s="14" t="str">
        <f t="shared" si="29"/>
        <v>20509</v>
      </c>
      <c r="E941" s="14">
        <f>IF(ISNA(VLOOKUP(F941,'2021功能科目'!A:B,2,FALSE)),"",VLOOKUP(F941,'2021功能科目'!A:B,2,FALSE))</f>
        <v>2050999</v>
      </c>
      <c r="F941" s="13" t="s">
        <v>421</v>
      </c>
      <c r="G941" s="15">
        <v>36011545.5</v>
      </c>
      <c r="H941" s="15">
        <v>45482500</v>
      </c>
    </row>
    <row r="942" spans="1:8">
      <c r="A942" s="12">
        <v>255101</v>
      </c>
      <c r="B942" s="13" t="s">
        <v>262</v>
      </c>
      <c r="C942" s="14" t="str">
        <f t="shared" si="28"/>
        <v>208</v>
      </c>
      <c r="D942" s="14" t="str">
        <f t="shared" si="29"/>
        <v>20805</v>
      </c>
      <c r="E942" s="14">
        <f>IF(ISNA(VLOOKUP(F942,'2021功能科目'!A:B,2,FALSE)),"",VLOOKUP(F942,'2021功能科目'!A:B,2,FALSE))</f>
        <v>2080502</v>
      </c>
      <c r="F942" s="13" t="s">
        <v>408</v>
      </c>
      <c r="G942" s="15">
        <v>158726</v>
      </c>
      <c r="H942" s="15">
        <v>132170</v>
      </c>
    </row>
    <row r="943" spans="1:8">
      <c r="A943" s="12">
        <v>255101</v>
      </c>
      <c r="B943" s="13" t="s">
        <v>262</v>
      </c>
      <c r="C943" s="14" t="str">
        <f t="shared" si="28"/>
        <v>208</v>
      </c>
      <c r="D943" s="14" t="str">
        <f t="shared" si="29"/>
        <v>20805</v>
      </c>
      <c r="E943" s="14">
        <f>IF(ISNA(VLOOKUP(F943,'2021功能科目'!A:B,2,FALSE)),"",VLOOKUP(F943,'2021功能科目'!A:B,2,FALSE))</f>
        <v>2080505</v>
      </c>
      <c r="F943" s="13" t="s">
        <v>409</v>
      </c>
      <c r="G943" s="15">
        <v>527390.72</v>
      </c>
      <c r="H943" s="15">
        <v>540407.04</v>
      </c>
    </row>
    <row r="944" spans="1:8">
      <c r="A944" s="12">
        <v>255101</v>
      </c>
      <c r="B944" s="13" t="s">
        <v>262</v>
      </c>
      <c r="C944" s="14" t="str">
        <f t="shared" si="28"/>
        <v>208</v>
      </c>
      <c r="D944" s="14" t="str">
        <f t="shared" si="29"/>
        <v>20805</v>
      </c>
      <c r="E944" s="14">
        <f>IF(ISNA(VLOOKUP(F944,'2021功能科目'!A:B,2,FALSE)),"",VLOOKUP(F944,'2021功能科目'!A:B,2,FALSE))</f>
        <v>2080506</v>
      </c>
      <c r="F944" s="13" t="s">
        <v>410</v>
      </c>
      <c r="G944" s="15">
        <v>263695.36</v>
      </c>
      <c r="H944" s="15">
        <v>270203.52</v>
      </c>
    </row>
    <row r="945" spans="1:8">
      <c r="A945" s="12">
        <v>255101</v>
      </c>
      <c r="B945" s="13" t="s">
        <v>262</v>
      </c>
      <c r="C945" s="14" t="str">
        <f t="shared" si="28"/>
        <v>210</v>
      </c>
      <c r="D945" s="14" t="str">
        <f t="shared" si="29"/>
        <v>21011</v>
      </c>
      <c r="E945" s="14">
        <f>IF(ISNA(VLOOKUP(F945,'2021功能科目'!A:B,2,FALSE)),"",VLOOKUP(F945,'2021功能科目'!A:B,2,FALSE))</f>
        <v>2101102</v>
      </c>
      <c r="F945" s="13" t="s">
        <v>411</v>
      </c>
      <c r="G945" s="15">
        <v>440892.51</v>
      </c>
      <c r="H945" s="15">
        <v>439080.72</v>
      </c>
    </row>
    <row r="946" spans="1:8">
      <c r="A946" s="12">
        <v>255101</v>
      </c>
      <c r="B946" s="13" t="s">
        <v>262</v>
      </c>
      <c r="C946" s="14" t="str">
        <f t="shared" si="28"/>
        <v>221</v>
      </c>
      <c r="D946" s="14" t="str">
        <f t="shared" si="29"/>
        <v>22102</v>
      </c>
      <c r="E946" s="14">
        <f>IF(ISNA(VLOOKUP(F946,'2021功能科目'!A:B,2,FALSE)),"",VLOOKUP(F946,'2021功能科目'!A:B,2,FALSE))</f>
        <v>2210201</v>
      </c>
      <c r="F946" s="13" t="s">
        <v>413</v>
      </c>
      <c r="G946" s="15">
        <v>467236</v>
      </c>
      <c r="H946" s="15">
        <v>448505.28</v>
      </c>
    </row>
    <row r="947" spans="1:8">
      <c r="A947" s="12">
        <v>255101</v>
      </c>
      <c r="B947" s="13" t="s">
        <v>262</v>
      </c>
      <c r="C947" s="14" t="str">
        <f t="shared" si="28"/>
        <v>221</v>
      </c>
      <c r="D947" s="14" t="str">
        <f t="shared" si="29"/>
        <v>22102</v>
      </c>
      <c r="E947" s="14">
        <f>IF(ISNA(VLOOKUP(F947,'2021功能科目'!A:B,2,FALSE)),"",VLOOKUP(F947,'2021功能科目'!A:B,2,FALSE))</f>
        <v>2210202</v>
      </c>
      <c r="F947" s="13" t="s">
        <v>414</v>
      </c>
      <c r="G947" s="15">
        <v>12800</v>
      </c>
      <c r="H947" s="15">
        <v>11760</v>
      </c>
    </row>
    <row r="948" spans="1:8">
      <c r="A948" s="12">
        <v>255101</v>
      </c>
      <c r="B948" s="13" t="s">
        <v>262</v>
      </c>
      <c r="C948" s="14" t="str">
        <f t="shared" si="28"/>
        <v>221</v>
      </c>
      <c r="D948" s="14" t="str">
        <f t="shared" si="29"/>
        <v>22102</v>
      </c>
      <c r="E948" s="14">
        <f>IF(ISNA(VLOOKUP(F948,'2021功能科目'!A:B,2,FALSE)),"",VLOOKUP(F948,'2021功能科目'!A:B,2,FALSE))</f>
        <v>2210203</v>
      </c>
      <c r="F948" s="13" t="s">
        <v>415</v>
      </c>
      <c r="G948" s="15">
        <v>314844</v>
      </c>
      <c r="H948" s="15">
        <v>332568</v>
      </c>
    </row>
    <row r="949" spans="1:8">
      <c r="A949" s="12">
        <v>255102</v>
      </c>
      <c r="B949" s="13" t="s">
        <v>263</v>
      </c>
      <c r="C949" s="14" t="str">
        <f t="shared" si="28"/>
        <v>205</v>
      </c>
      <c r="D949" s="14" t="str">
        <f t="shared" si="29"/>
        <v>20508</v>
      </c>
      <c r="E949" s="14">
        <f>IF(ISNA(VLOOKUP(F949,'2021功能科目'!A:B,2,FALSE)),"",VLOOKUP(F949,'2021功能科目'!A:B,2,FALSE))</f>
        <v>2050801</v>
      </c>
      <c r="F949" s="13" t="s">
        <v>425</v>
      </c>
      <c r="G949" s="15">
        <v>20783605.52</v>
      </c>
      <c r="H949" s="15">
        <v>18208020.5</v>
      </c>
    </row>
    <row r="950" spans="1:8">
      <c r="A950" s="12">
        <v>255102</v>
      </c>
      <c r="B950" s="13" t="s">
        <v>263</v>
      </c>
      <c r="C950" s="14" t="str">
        <f t="shared" si="28"/>
        <v>205</v>
      </c>
      <c r="D950" s="14" t="str">
        <f t="shared" si="29"/>
        <v>20508</v>
      </c>
      <c r="E950" s="14">
        <f>IF(ISNA(VLOOKUP(F950,'2021功能科目'!A:B,2,FALSE)),"",VLOOKUP(F950,'2021功能科目'!A:B,2,FALSE))</f>
        <v>2050803</v>
      </c>
      <c r="F950" s="13" t="s">
        <v>406</v>
      </c>
      <c r="G950" s="15">
        <v>33320</v>
      </c>
      <c r="H950" s="15">
        <v>33320</v>
      </c>
    </row>
    <row r="951" spans="1:8">
      <c r="A951" s="12">
        <v>255102</v>
      </c>
      <c r="B951" s="13" t="s">
        <v>263</v>
      </c>
      <c r="C951" s="14" t="str">
        <f t="shared" si="28"/>
        <v>208</v>
      </c>
      <c r="D951" s="14" t="str">
        <f t="shared" si="29"/>
        <v>20805</v>
      </c>
      <c r="E951" s="14">
        <f>IF(ISNA(VLOOKUP(F951,'2021功能科目'!A:B,2,FALSE)),"",VLOOKUP(F951,'2021功能科目'!A:B,2,FALSE))</f>
        <v>2080502</v>
      </c>
      <c r="F951" s="13" t="s">
        <v>408</v>
      </c>
      <c r="G951" s="15">
        <v>16788</v>
      </c>
      <c r="H951" s="15">
        <v>21120</v>
      </c>
    </row>
    <row r="952" spans="1:8">
      <c r="A952" s="12">
        <v>255102</v>
      </c>
      <c r="B952" s="13" t="s">
        <v>263</v>
      </c>
      <c r="C952" s="14" t="str">
        <f t="shared" si="28"/>
        <v>208</v>
      </c>
      <c r="D952" s="14" t="str">
        <f t="shared" si="29"/>
        <v>20805</v>
      </c>
      <c r="E952" s="14">
        <f>IF(ISNA(VLOOKUP(F952,'2021功能科目'!A:B,2,FALSE)),"",VLOOKUP(F952,'2021功能科目'!A:B,2,FALSE))</f>
        <v>2080505</v>
      </c>
      <c r="F952" s="13" t="s">
        <v>409</v>
      </c>
      <c r="G952" s="15">
        <v>1675164.16</v>
      </c>
      <c r="H952" s="15">
        <v>1649767.68</v>
      </c>
    </row>
    <row r="953" spans="1:8">
      <c r="A953" s="12">
        <v>255102</v>
      </c>
      <c r="B953" s="13" t="s">
        <v>263</v>
      </c>
      <c r="C953" s="14" t="str">
        <f t="shared" si="28"/>
        <v>208</v>
      </c>
      <c r="D953" s="14" t="str">
        <f t="shared" si="29"/>
        <v>20805</v>
      </c>
      <c r="E953" s="14">
        <f>IF(ISNA(VLOOKUP(F953,'2021功能科目'!A:B,2,FALSE)),"",VLOOKUP(F953,'2021功能科目'!A:B,2,FALSE))</f>
        <v>2080506</v>
      </c>
      <c r="F953" s="13" t="s">
        <v>410</v>
      </c>
      <c r="G953" s="15">
        <v>827022.08</v>
      </c>
      <c r="H953" s="15">
        <v>824883.84</v>
      </c>
    </row>
    <row r="954" spans="1:8">
      <c r="A954" s="12">
        <v>255102</v>
      </c>
      <c r="B954" s="13" t="s">
        <v>263</v>
      </c>
      <c r="C954" s="14" t="str">
        <f t="shared" si="28"/>
        <v>210</v>
      </c>
      <c r="D954" s="14" t="str">
        <f t="shared" si="29"/>
        <v>21011</v>
      </c>
      <c r="E954" s="14">
        <f>IF(ISNA(VLOOKUP(F954,'2021功能科目'!A:B,2,FALSE)),"",VLOOKUP(F954,'2021功能科目'!A:B,2,FALSE))</f>
        <v>2101102</v>
      </c>
      <c r="F954" s="13" t="s">
        <v>411</v>
      </c>
      <c r="G954" s="15">
        <v>1662805.7</v>
      </c>
      <c r="H954" s="15">
        <v>1340436.24</v>
      </c>
    </row>
    <row r="955" spans="1:8">
      <c r="A955" s="12">
        <v>255102</v>
      </c>
      <c r="B955" s="13" t="s">
        <v>263</v>
      </c>
      <c r="C955" s="14" t="str">
        <f t="shared" si="28"/>
        <v>221</v>
      </c>
      <c r="D955" s="14" t="str">
        <f t="shared" si="29"/>
        <v>22102</v>
      </c>
      <c r="E955" s="14">
        <f>IF(ISNA(VLOOKUP(F955,'2021功能科目'!A:B,2,FALSE)),"",VLOOKUP(F955,'2021功能科目'!A:B,2,FALSE))</f>
        <v>2210201</v>
      </c>
      <c r="F955" s="13" t="s">
        <v>413</v>
      </c>
      <c r="G955" s="15">
        <v>1585482</v>
      </c>
      <c r="H955" s="15">
        <v>1343165.76</v>
      </c>
    </row>
    <row r="956" spans="1:8">
      <c r="A956" s="12">
        <v>255102</v>
      </c>
      <c r="B956" s="13" t="s">
        <v>263</v>
      </c>
      <c r="C956" s="14" t="str">
        <f t="shared" si="28"/>
        <v>221</v>
      </c>
      <c r="D956" s="14" t="str">
        <f t="shared" si="29"/>
        <v>22102</v>
      </c>
      <c r="E956" s="14">
        <f>IF(ISNA(VLOOKUP(F956,'2021功能科目'!A:B,2,FALSE)),"",VLOOKUP(F956,'2021功能科目'!A:B,2,FALSE))</f>
        <v>2210202</v>
      </c>
      <c r="F956" s="13" t="s">
        <v>414</v>
      </c>
      <c r="G956" s="15">
        <v>1200</v>
      </c>
      <c r="H956" s="15">
        <v>1200</v>
      </c>
    </row>
    <row r="957" spans="1:8">
      <c r="A957" s="12">
        <v>255102</v>
      </c>
      <c r="B957" s="13" t="s">
        <v>263</v>
      </c>
      <c r="C957" s="14" t="str">
        <f t="shared" si="28"/>
        <v>221</v>
      </c>
      <c r="D957" s="14" t="str">
        <f t="shared" si="29"/>
        <v>22102</v>
      </c>
      <c r="E957" s="14">
        <f>IF(ISNA(VLOOKUP(F957,'2021功能科目'!A:B,2,FALSE)),"",VLOOKUP(F957,'2021功能科目'!A:B,2,FALSE))</f>
        <v>2210203</v>
      </c>
      <c r="F957" s="13" t="s">
        <v>415</v>
      </c>
      <c r="G957" s="15">
        <v>930048</v>
      </c>
      <c r="H957" s="15">
        <v>932124</v>
      </c>
    </row>
    <row r="958" spans="1:8">
      <c r="A958" s="12">
        <v>255103</v>
      </c>
      <c r="B958" s="13" t="s">
        <v>264</v>
      </c>
      <c r="C958" s="14" t="str">
        <f t="shared" si="28"/>
        <v>205</v>
      </c>
      <c r="D958" s="14" t="str">
        <f t="shared" si="29"/>
        <v>20502</v>
      </c>
      <c r="E958" s="14">
        <f>IF(ISNA(VLOOKUP(F958,'2021功能科目'!A:B,2,FALSE)),"",VLOOKUP(F958,'2021功能科目'!A:B,2,FALSE))</f>
        <v>2050299</v>
      </c>
      <c r="F958" s="13" t="s">
        <v>404</v>
      </c>
      <c r="G958" s="15">
        <v>11444816.84</v>
      </c>
      <c r="H958" s="15">
        <v>12152015.45</v>
      </c>
    </row>
    <row r="959" spans="1:8">
      <c r="A959" s="12">
        <v>255103</v>
      </c>
      <c r="B959" s="13" t="s">
        <v>264</v>
      </c>
      <c r="C959" s="14" t="str">
        <f t="shared" si="28"/>
        <v>205</v>
      </c>
      <c r="D959" s="14" t="str">
        <f t="shared" si="29"/>
        <v>20508</v>
      </c>
      <c r="E959" s="14">
        <f>IF(ISNA(VLOOKUP(F959,'2021功能科目'!A:B,2,FALSE)),"",VLOOKUP(F959,'2021功能科目'!A:B,2,FALSE))</f>
        <v>2050803</v>
      </c>
      <c r="F959" s="13" t="s">
        <v>406</v>
      </c>
      <c r="G959" s="15">
        <v>0</v>
      </c>
      <c r="H959" s="15">
        <v>29920</v>
      </c>
    </row>
    <row r="960" spans="1:8">
      <c r="A960" s="12">
        <v>255103</v>
      </c>
      <c r="B960" s="13" t="s">
        <v>264</v>
      </c>
      <c r="C960" s="14" t="str">
        <f t="shared" si="28"/>
        <v>208</v>
      </c>
      <c r="D960" s="14" t="str">
        <f t="shared" si="29"/>
        <v>20805</v>
      </c>
      <c r="E960" s="14">
        <f>IF(ISNA(VLOOKUP(F960,'2021功能科目'!A:B,2,FALSE)),"",VLOOKUP(F960,'2021功能科目'!A:B,2,FALSE))</f>
        <v>2080502</v>
      </c>
      <c r="F960" s="13" t="s">
        <v>408</v>
      </c>
      <c r="G960" s="15">
        <v>419489.6</v>
      </c>
      <c r="H960" s="15">
        <v>396722</v>
      </c>
    </row>
    <row r="961" spans="1:8">
      <c r="A961" s="12">
        <v>255103</v>
      </c>
      <c r="B961" s="13" t="s">
        <v>264</v>
      </c>
      <c r="C961" s="14" t="str">
        <f t="shared" si="28"/>
        <v>208</v>
      </c>
      <c r="D961" s="14" t="str">
        <f t="shared" si="29"/>
        <v>20805</v>
      </c>
      <c r="E961" s="14">
        <f>IF(ISNA(VLOOKUP(F961,'2021功能科目'!A:B,2,FALSE)),"",VLOOKUP(F961,'2021功能科目'!A:B,2,FALSE))</f>
        <v>2080505</v>
      </c>
      <c r="F961" s="13" t="s">
        <v>409</v>
      </c>
      <c r="G961" s="15">
        <v>1145417.92</v>
      </c>
      <c r="H961" s="15">
        <v>1310058.56</v>
      </c>
    </row>
    <row r="962" spans="1:8">
      <c r="A962" s="12">
        <v>255103</v>
      </c>
      <c r="B962" s="13" t="s">
        <v>264</v>
      </c>
      <c r="C962" s="14" t="str">
        <f t="shared" si="28"/>
        <v>208</v>
      </c>
      <c r="D962" s="14" t="str">
        <f t="shared" si="29"/>
        <v>20805</v>
      </c>
      <c r="E962" s="14">
        <f>IF(ISNA(VLOOKUP(F962,'2021功能科目'!A:B,2,FALSE)),"",VLOOKUP(F962,'2021功能科目'!A:B,2,FALSE))</f>
        <v>2080506</v>
      </c>
      <c r="F962" s="13" t="s">
        <v>410</v>
      </c>
      <c r="G962" s="15">
        <v>572708.96</v>
      </c>
      <c r="H962" s="15">
        <v>655029.28</v>
      </c>
    </row>
    <row r="963" spans="1:8">
      <c r="A963" s="12">
        <v>255103</v>
      </c>
      <c r="B963" s="13" t="s">
        <v>264</v>
      </c>
      <c r="C963" s="14" t="str">
        <f t="shared" ref="C963:C1026" si="30">LEFT(D963,3)</f>
        <v>210</v>
      </c>
      <c r="D963" s="14" t="str">
        <f t="shared" ref="D963:D1026" si="31">LEFT(E963,5)</f>
        <v>21011</v>
      </c>
      <c r="E963" s="14">
        <f>IF(ISNA(VLOOKUP(F963,'2021功能科目'!A:B,2,FALSE)),"",VLOOKUP(F963,'2021功能科目'!A:B,2,FALSE))</f>
        <v>2101102</v>
      </c>
      <c r="F963" s="13" t="s">
        <v>411</v>
      </c>
      <c r="G963" s="15">
        <v>999864.63</v>
      </c>
      <c r="H963" s="15">
        <v>1064422.58</v>
      </c>
    </row>
    <row r="964" spans="1:8">
      <c r="A964" s="12">
        <v>255103</v>
      </c>
      <c r="B964" s="13" t="s">
        <v>264</v>
      </c>
      <c r="C964" s="14" t="str">
        <f t="shared" si="30"/>
        <v>221</v>
      </c>
      <c r="D964" s="14" t="str">
        <f t="shared" si="31"/>
        <v>22102</v>
      </c>
      <c r="E964" s="14">
        <f>IF(ISNA(VLOOKUP(F964,'2021功能科目'!A:B,2,FALSE)),"",VLOOKUP(F964,'2021功能科目'!A:B,2,FALSE))</f>
        <v>2210201</v>
      </c>
      <c r="F964" s="13" t="s">
        <v>413</v>
      </c>
      <c r="G964" s="15">
        <v>1075603</v>
      </c>
      <c r="H964" s="15">
        <v>1077583.92</v>
      </c>
    </row>
    <row r="965" spans="1:8">
      <c r="A965" s="12">
        <v>255103</v>
      </c>
      <c r="B965" s="13" t="s">
        <v>264</v>
      </c>
      <c r="C965" s="14" t="str">
        <f t="shared" si="30"/>
        <v>221</v>
      </c>
      <c r="D965" s="14" t="str">
        <f t="shared" si="31"/>
        <v>22102</v>
      </c>
      <c r="E965" s="14">
        <f>IF(ISNA(VLOOKUP(F965,'2021功能科目'!A:B,2,FALSE)),"",VLOOKUP(F965,'2021功能科目'!A:B,2,FALSE))</f>
        <v>2210202</v>
      </c>
      <c r="F965" s="13" t="s">
        <v>414</v>
      </c>
      <c r="G965" s="15">
        <v>39958</v>
      </c>
      <c r="H965" s="15">
        <v>34200</v>
      </c>
    </row>
    <row r="966" spans="1:8">
      <c r="A966" s="12">
        <v>255103</v>
      </c>
      <c r="B966" s="13" t="s">
        <v>264</v>
      </c>
      <c r="C966" s="14" t="str">
        <f t="shared" si="30"/>
        <v>221</v>
      </c>
      <c r="D966" s="14" t="str">
        <f t="shared" si="31"/>
        <v>22102</v>
      </c>
      <c r="E966" s="14">
        <f>IF(ISNA(VLOOKUP(F966,'2021功能科目'!A:B,2,FALSE)),"",VLOOKUP(F966,'2021功能科目'!A:B,2,FALSE))</f>
        <v>2210203</v>
      </c>
      <c r="F966" s="13" t="s">
        <v>415</v>
      </c>
      <c r="G966" s="15">
        <v>1000455</v>
      </c>
      <c r="H966" s="15">
        <v>1008600</v>
      </c>
    </row>
    <row r="967" spans="1:8">
      <c r="A967" s="12">
        <v>255106</v>
      </c>
      <c r="B967" s="13" t="s">
        <v>265</v>
      </c>
      <c r="C967" s="14" t="str">
        <f t="shared" si="30"/>
        <v>205</v>
      </c>
      <c r="D967" s="14" t="str">
        <f t="shared" si="31"/>
        <v>20502</v>
      </c>
      <c r="E967" s="14">
        <f>IF(ISNA(VLOOKUP(F967,'2021功能科目'!A:B,2,FALSE)),"",VLOOKUP(F967,'2021功能科目'!A:B,2,FALSE))</f>
        <v>2050299</v>
      </c>
      <c r="F967" s="13" t="s">
        <v>404</v>
      </c>
      <c r="G967" s="15">
        <v>4882734.1</v>
      </c>
      <c r="H967" s="15">
        <v>4029350.51</v>
      </c>
    </row>
    <row r="968" spans="1:8">
      <c r="A968" s="12">
        <v>255106</v>
      </c>
      <c r="B968" s="13" t="s">
        <v>265</v>
      </c>
      <c r="C968" s="14" t="str">
        <f t="shared" si="30"/>
        <v>205</v>
      </c>
      <c r="D968" s="14" t="str">
        <f t="shared" si="31"/>
        <v>20508</v>
      </c>
      <c r="E968" s="14">
        <f>IF(ISNA(VLOOKUP(F968,'2021功能科目'!A:B,2,FALSE)),"",VLOOKUP(F968,'2021功能科目'!A:B,2,FALSE))</f>
        <v>2050803</v>
      </c>
      <c r="F968" s="13" t="s">
        <v>406</v>
      </c>
      <c r="G968" s="15">
        <v>0</v>
      </c>
      <c r="H968" s="15">
        <v>10200</v>
      </c>
    </row>
    <row r="969" spans="1:8">
      <c r="A969" s="12">
        <v>255106</v>
      </c>
      <c r="B969" s="13" t="s">
        <v>265</v>
      </c>
      <c r="C969" s="14" t="str">
        <f t="shared" si="30"/>
        <v>208</v>
      </c>
      <c r="D969" s="14" t="str">
        <f t="shared" si="31"/>
        <v>20805</v>
      </c>
      <c r="E969" s="14">
        <f>IF(ISNA(VLOOKUP(F969,'2021功能科目'!A:B,2,FALSE)),"",VLOOKUP(F969,'2021功能科目'!A:B,2,FALSE))</f>
        <v>2080502</v>
      </c>
      <c r="F969" s="13" t="s">
        <v>408</v>
      </c>
      <c r="G969" s="15">
        <v>249751.64</v>
      </c>
      <c r="H969" s="15">
        <v>237334</v>
      </c>
    </row>
    <row r="970" spans="1:8">
      <c r="A970" s="12">
        <v>255106</v>
      </c>
      <c r="B970" s="13" t="s">
        <v>265</v>
      </c>
      <c r="C970" s="14" t="str">
        <f t="shared" si="30"/>
        <v>208</v>
      </c>
      <c r="D970" s="14" t="str">
        <f t="shared" si="31"/>
        <v>20805</v>
      </c>
      <c r="E970" s="14">
        <f>IF(ISNA(VLOOKUP(F970,'2021功能科目'!A:B,2,FALSE)),"",VLOOKUP(F970,'2021功能科目'!A:B,2,FALSE))</f>
        <v>2080505</v>
      </c>
      <c r="F970" s="13" t="s">
        <v>409</v>
      </c>
      <c r="G970" s="15">
        <v>474170.08</v>
      </c>
      <c r="H970" s="15">
        <v>431685.44</v>
      </c>
    </row>
    <row r="971" spans="1:8">
      <c r="A971" s="12">
        <v>255106</v>
      </c>
      <c r="B971" s="13" t="s">
        <v>265</v>
      </c>
      <c r="C971" s="14" t="str">
        <f t="shared" si="30"/>
        <v>208</v>
      </c>
      <c r="D971" s="14" t="str">
        <f t="shared" si="31"/>
        <v>20805</v>
      </c>
      <c r="E971" s="14">
        <f>IF(ISNA(VLOOKUP(F971,'2021功能科目'!A:B,2,FALSE)),"",VLOOKUP(F971,'2021功能科目'!A:B,2,FALSE))</f>
        <v>2080506</v>
      </c>
      <c r="F971" s="13" t="s">
        <v>410</v>
      </c>
      <c r="G971" s="15">
        <v>237085.04</v>
      </c>
      <c r="H971" s="15">
        <v>215842.72</v>
      </c>
    </row>
    <row r="972" spans="1:8">
      <c r="A972" s="12">
        <v>255106</v>
      </c>
      <c r="B972" s="13" t="s">
        <v>265</v>
      </c>
      <c r="C972" s="14" t="str">
        <f t="shared" si="30"/>
        <v>210</v>
      </c>
      <c r="D972" s="14" t="str">
        <f t="shared" si="31"/>
        <v>21011</v>
      </c>
      <c r="E972" s="14">
        <f>IF(ISNA(VLOOKUP(F972,'2021功能科目'!A:B,2,FALSE)),"",VLOOKUP(F972,'2021功能科目'!A:B,2,FALSE))</f>
        <v>2101102</v>
      </c>
      <c r="F972" s="13" t="s">
        <v>411</v>
      </c>
      <c r="G972" s="15">
        <v>448624.16</v>
      </c>
      <c r="H972" s="15">
        <v>350744.42</v>
      </c>
    </row>
    <row r="973" spans="1:8">
      <c r="A973" s="12">
        <v>255106</v>
      </c>
      <c r="B973" s="13" t="s">
        <v>265</v>
      </c>
      <c r="C973" s="14" t="str">
        <f t="shared" si="30"/>
        <v>221</v>
      </c>
      <c r="D973" s="14" t="str">
        <f t="shared" si="31"/>
        <v>22102</v>
      </c>
      <c r="E973" s="14">
        <f>IF(ISNA(VLOOKUP(F973,'2021功能科目'!A:B,2,FALSE)),"",VLOOKUP(F973,'2021功能科目'!A:B,2,FALSE))</f>
        <v>2210201</v>
      </c>
      <c r="F973" s="13" t="s">
        <v>413</v>
      </c>
      <c r="G973" s="15">
        <v>425741</v>
      </c>
      <c r="H973" s="15">
        <v>356164.08</v>
      </c>
    </row>
    <row r="974" spans="1:8">
      <c r="A974" s="12">
        <v>255106</v>
      </c>
      <c r="B974" s="13" t="s">
        <v>265</v>
      </c>
      <c r="C974" s="14" t="str">
        <f t="shared" si="30"/>
        <v>221</v>
      </c>
      <c r="D974" s="14" t="str">
        <f t="shared" si="31"/>
        <v>22102</v>
      </c>
      <c r="E974" s="14">
        <f>IF(ISNA(VLOOKUP(F974,'2021功能科目'!A:B,2,FALSE)),"",VLOOKUP(F974,'2021功能科目'!A:B,2,FALSE))</f>
        <v>2210202</v>
      </c>
      <c r="F974" s="13" t="s">
        <v>414</v>
      </c>
      <c r="G974" s="15">
        <v>21600</v>
      </c>
      <c r="H974" s="15">
        <v>20640</v>
      </c>
    </row>
    <row r="975" spans="1:8">
      <c r="A975" s="12">
        <v>255106</v>
      </c>
      <c r="B975" s="13" t="s">
        <v>265</v>
      </c>
      <c r="C975" s="14" t="str">
        <f t="shared" si="30"/>
        <v>221</v>
      </c>
      <c r="D975" s="14" t="str">
        <f t="shared" si="31"/>
        <v>22102</v>
      </c>
      <c r="E975" s="14">
        <f>IF(ISNA(VLOOKUP(F975,'2021功能科目'!A:B,2,FALSE)),"",VLOOKUP(F975,'2021功能科目'!A:B,2,FALSE))</f>
        <v>2210203</v>
      </c>
      <c r="F975" s="13" t="s">
        <v>415</v>
      </c>
      <c r="G975" s="15">
        <v>279288</v>
      </c>
      <c r="H975" s="15">
        <v>279288</v>
      </c>
    </row>
    <row r="976" spans="1:8">
      <c r="A976" s="12">
        <v>255108</v>
      </c>
      <c r="B976" s="13" t="s">
        <v>266</v>
      </c>
      <c r="C976" s="14" t="str">
        <f t="shared" si="30"/>
        <v>205</v>
      </c>
      <c r="D976" s="14" t="str">
        <f t="shared" si="31"/>
        <v>20502</v>
      </c>
      <c r="E976" s="14">
        <f>IF(ISNA(VLOOKUP(F976,'2021功能科目'!A:B,2,FALSE)),"",VLOOKUP(F976,'2021功能科目'!A:B,2,FALSE))</f>
        <v>2050299</v>
      </c>
      <c r="F976" s="13" t="s">
        <v>404</v>
      </c>
      <c r="G976" s="15">
        <v>2062299.14</v>
      </c>
      <c r="H976" s="15">
        <v>1861343.69</v>
      </c>
    </row>
    <row r="977" spans="1:8">
      <c r="A977" s="12">
        <v>255108</v>
      </c>
      <c r="B977" s="13" t="s">
        <v>266</v>
      </c>
      <c r="C977" s="14" t="str">
        <f t="shared" si="30"/>
        <v>205</v>
      </c>
      <c r="D977" s="14" t="str">
        <f t="shared" si="31"/>
        <v>20508</v>
      </c>
      <c r="E977" s="14">
        <f>IF(ISNA(VLOOKUP(F977,'2021功能科目'!A:B,2,FALSE)),"",VLOOKUP(F977,'2021功能科目'!A:B,2,FALSE))</f>
        <v>2050803</v>
      </c>
      <c r="F977" s="13" t="s">
        <v>406</v>
      </c>
      <c r="G977" s="15">
        <v>0</v>
      </c>
      <c r="H977" s="15">
        <v>6120</v>
      </c>
    </row>
    <row r="978" spans="1:8">
      <c r="A978" s="12">
        <v>255108</v>
      </c>
      <c r="B978" s="13" t="s">
        <v>266</v>
      </c>
      <c r="C978" s="14" t="str">
        <f t="shared" si="30"/>
        <v>208</v>
      </c>
      <c r="D978" s="14" t="str">
        <f t="shared" si="31"/>
        <v>20805</v>
      </c>
      <c r="E978" s="14">
        <f>IF(ISNA(VLOOKUP(F978,'2021功能科目'!A:B,2,FALSE)),"",VLOOKUP(F978,'2021功能科目'!A:B,2,FALSE))</f>
        <v>2080505</v>
      </c>
      <c r="F978" s="13" t="s">
        <v>409</v>
      </c>
      <c r="G978" s="15">
        <v>227009.92</v>
      </c>
      <c r="H978" s="15">
        <v>233242.54</v>
      </c>
    </row>
    <row r="979" spans="1:8">
      <c r="A979" s="12">
        <v>255108</v>
      </c>
      <c r="B979" s="13" t="s">
        <v>266</v>
      </c>
      <c r="C979" s="14" t="str">
        <f t="shared" si="30"/>
        <v>208</v>
      </c>
      <c r="D979" s="14" t="str">
        <f t="shared" si="31"/>
        <v>20805</v>
      </c>
      <c r="E979" s="14">
        <f>IF(ISNA(VLOOKUP(F979,'2021功能科目'!A:B,2,FALSE)),"",VLOOKUP(F979,'2021功能科目'!A:B,2,FALSE))</f>
        <v>2080506</v>
      </c>
      <c r="F979" s="13" t="s">
        <v>410</v>
      </c>
      <c r="G979" s="15">
        <v>113504.96</v>
      </c>
      <c r="H979" s="15">
        <v>116621.27</v>
      </c>
    </row>
    <row r="980" spans="1:8">
      <c r="A980" s="12">
        <v>255108</v>
      </c>
      <c r="B980" s="13" t="s">
        <v>266</v>
      </c>
      <c r="C980" s="14" t="str">
        <f t="shared" si="30"/>
        <v>210</v>
      </c>
      <c r="D980" s="14" t="str">
        <f t="shared" si="31"/>
        <v>21011</v>
      </c>
      <c r="E980" s="14">
        <f>IF(ISNA(VLOOKUP(F980,'2021功能科目'!A:B,2,FALSE)),"",VLOOKUP(F980,'2021功能科目'!A:B,2,FALSE))</f>
        <v>2101102</v>
      </c>
      <c r="F980" s="13" t="s">
        <v>411</v>
      </c>
      <c r="G980" s="15">
        <v>227782.67</v>
      </c>
      <c r="H980" s="15">
        <v>189509.56</v>
      </c>
    </row>
    <row r="981" spans="1:8">
      <c r="A981" s="12">
        <v>255108</v>
      </c>
      <c r="B981" s="13" t="s">
        <v>266</v>
      </c>
      <c r="C981" s="14" t="str">
        <f t="shared" si="30"/>
        <v>221</v>
      </c>
      <c r="D981" s="14" t="str">
        <f t="shared" si="31"/>
        <v>22102</v>
      </c>
      <c r="E981" s="14">
        <f>IF(ISNA(VLOOKUP(F981,'2021功能科目'!A:B,2,FALSE)),"",VLOOKUP(F981,'2021功能科目'!A:B,2,FALSE))</f>
        <v>2210201</v>
      </c>
      <c r="F981" s="13" t="s">
        <v>413</v>
      </c>
      <c r="G981" s="15">
        <v>220664</v>
      </c>
      <c r="H981" s="15">
        <v>194371.91</v>
      </c>
    </row>
    <row r="982" spans="1:8">
      <c r="A982" s="12">
        <v>255108</v>
      </c>
      <c r="B982" s="13" t="s">
        <v>266</v>
      </c>
      <c r="C982" s="14" t="str">
        <f t="shared" si="30"/>
        <v>221</v>
      </c>
      <c r="D982" s="14" t="str">
        <f t="shared" si="31"/>
        <v>22102</v>
      </c>
      <c r="E982" s="14">
        <f>IF(ISNA(VLOOKUP(F982,'2021功能科目'!A:B,2,FALSE)),"",VLOOKUP(F982,'2021功能科目'!A:B,2,FALSE))</f>
        <v>2210203</v>
      </c>
      <c r="F982" s="13" t="s">
        <v>415</v>
      </c>
      <c r="G982" s="15">
        <v>178918</v>
      </c>
      <c r="H982" s="15">
        <v>171588</v>
      </c>
    </row>
    <row r="983" spans="1:8">
      <c r="A983" s="12">
        <v>255109</v>
      </c>
      <c r="B983" s="13" t="s">
        <v>267</v>
      </c>
      <c r="C983" s="14" t="str">
        <f t="shared" si="30"/>
        <v>205</v>
      </c>
      <c r="D983" s="14" t="str">
        <f t="shared" si="31"/>
        <v>20502</v>
      </c>
      <c r="E983" s="14">
        <f>IF(ISNA(VLOOKUP(F983,'2021功能科目'!A:B,2,FALSE)),"",VLOOKUP(F983,'2021功能科目'!A:B,2,FALSE))</f>
        <v>2050299</v>
      </c>
      <c r="F983" s="13" t="s">
        <v>404</v>
      </c>
      <c r="G983" s="15">
        <v>31021276.87</v>
      </c>
      <c r="H983" s="15">
        <v>32011177.83</v>
      </c>
    </row>
    <row r="984" spans="1:8">
      <c r="A984" s="12">
        <v>255109</v>
      </c>
      <c r="B984" s="13" t="s">
        <v>267</v>
      </c>
      <c r="C984" s="14" t="str">
        <f t="shared" si="30"/>
        <v>205</v>
      </c>
      <c r="D984" s="14" t="str">
        <f t="shared" si="31"/>
        <v>20508</v>
      </c>
      <c r="E984" s="14">
        <f>IF(ISNA(VLOOKUP(F984,'2021功能科目'!A:B,2,FALSE)),"",VLOOKUP(F984,'2021功能科目'!A:B,2,FALSE))</f>
        <v>2050803</v>
      </c>
      <c r="F984" s="13" t="s">
        <v>406</v>
      </c>
      <c r="G984" s="15">
        <v>7907.86</v>
      </c>
      <c r="H984" s="15">
        <v>29240</v>
      </c>
    </row>
    <row r="985" spans="1:8">
      <c r="A985" s="12">
        <v>255109</v>
      </c>
      <c r="B985" s="13" t="s">
        <v>267</v>
      </c>
      <c r="C985" s="14" t="str">
        <f t="shared" si="30"/>
        <v>205</v>
      </c>
      <c r="D985" s="14" t="str">
        <f t="shared" si="31"/>
        <v>20509</v>
      </c>
      <c r="E985" s="14">
        <f>IF(ISNA(VLOOKUP(F985,'2021功能科目'!A:B,2,FALSE)),"",VLOOKUP(F985,'2021功能科目'!A:B,2,FALSE))</f>
        <v>2050999</v>
      </c>
      <c r="F985" s="13" t="s">
        <v>421</v>
      </c>
      <c r="G985" s="15">
        <v>2980550</v>
      </c>
      <c r="H985" s="15">
        <v>2980550</v>
      </c>
    </row>
    <row r="986" spans="1:8">
      <c r="A986" s="12">
        <v>255109</v>
      </c>
      <c r="B986" s="13" t="s">
        <v>267</v>
      </c>
      <c r="C986" s="14" t="str">
        <f t="shared" si="30"/>
        <v>208</v>
      </c>
      <c r="D986" s="14" t="str">
        <f t="shared" si="31"/>
        <v>20805</v>
      </c>
      <c r="E986" s="14">
        <f>IF(ISNA(VLOOKUP(F986,'2021功能科目'!A:B,2,FALSE)),"",VLOOKUP(F986,'2021功能科目'!A:B,2,FALSE))</f>
        <v>2080502</v>
      </c>
      <c r="F986" s="13" t="s">
        <v>408</v>
      </c>
      <c r="G986" s="15">
        <v>344483.96</v>
      </c>
      <c r="H986" s="15">
        <v>320278</v>
      </c>
    </row>
    <row r="987" spans="1:8">
      <c r="A987" s="12">
        <v>255109</v>
      </c>
      <c r="B987" s="13" t="s">
        <v>267</v>
      </c>
      <c r="C987" s="14" t="str">
        <f t="shared" si="30"/>
        <v>208</v>
      </c>
      <c r="D987" s="14" t="str">
        <f t="shared" si="31"/>
        <v>20805</v>
      </c>
      <c r="E987" s="14">
        <f>IF(ISNA(VLOOKUP(F987,'2021功能科目'!A:B,2,FALSE)),"",VLOOKUP(F987,'2021功能科目'!A:B,2,FALSE))</f>
        <v>2080505</v>
      </c>
      <c r="F987" s="13" t="s">
        <v>409</v>
      </c>
      <c r="G987" s="15">
        <v>1267437.84</v>
      </c>
      <c r="H987" s="15">
        <v>1220987.84</v>
      </c>
    </row>
    <row r="988" spans="1:8">
      <c r="A988" s="12">
        <v>255109</v>
      </c>
      <c r="B988" s="13" t="s">
        <v>267</v>
      </c>
      <c r="C988" s="14" t="str">
        <f t="shared" si="30"/>
        <v>208</v>
      </c>
      <c r="D988" s="14" t="str">
        <f t="shared" si="31"/>
        <v>20805</v>
      </c>
      <c r="E988" s="14">
        <f>IF(ISNA(VLOOKUP(F988,'2021功能科目'!A:B,2,FALSE)),"",VLOOKUP(F988,'2021功能科目'!A:B,2,FALSE))</f>
        <v>2080506</v>
      </c>
      <c r="F988" s="13" t="s">
        <v>410</v>
      </c>
      <c r="G988" s="15">
        <v>634924.4</v>
      </c>
      <c r="H988" s="15">
        <v>610493.92</v>
      </c>
    </row>
    <row r="989" spans="1:8">
      <c r="A989" s="12">
        <v>255109</v>
      </c>
      <c r="B989" s="13" t="s">
        <v>267</v>
      </c>
      <c r="C989" s="14" t="str">
        <f t="shared" si="30"/>
        <v>210</v>
      </c>
      <c r="D989" s="14" t="str">
        <f t="shared" si="31"/>
        <v>21011</v>
      </c>
      <c r="E989" s="14">
        <f>IF(ISNA(VLOOKUP(F989,'2021功能科目'!A:B,2,FALSE)),"",VLOOKUP(F989,'2021功能科目'!A:B,2,FALSE))</f>
        <v>2101102</v>
      </c>
      <c r="F989" s="13" t="s">
        <v>411</v>
      </c>
      <c r="G989" s="15">
        <v>1093861.21</v>
      </c>
      <c r="H989" s="15">
        <v>992052.62</v>
      </c>
    </row>
    <row r="990" spans="1:8">
      <c r="A990" s="12">
        <v>255109</v>
      </c>
      <c r="B990" s="13" t="s">
        <v>267</v>
      </c>
      <c r="C990" s="14" t="str">
        <f t="shared" si="30"/>
        <v>221</v>
      </c>
      <c r="D990" s="14" t="str">
        <f t="shared" si="31"/>
        <v>22102</v>
      </c>
      <c r="E990" s="14">
        <f>IF(ISNA(VLOOKUP(F990,'2021功能科目'!A:B,2,FALSE)),"",VLOOKUP(F990,'2021功能科目'!A:B,2,FALSE))</f>
        <v>2210201</v>
      </c>
      <c r="F990" s="13" t="s">
        <v>413</v>
      </c>
      <c r="G990" s="15">
        <v>1142782</v>
      </c>
      <c r="H990" s="15">
        <v>1008620.88</v>
      </c>
    </row>
    <row r="991" spans="1:8">
      <c r="A991" s="12">
        <v>255109</v>
      </c>
      <c r="B991" s="13" t="s">
        <v>267</v>
      </c>
      <c r="C991" s="14" t="str">
        <f t="shared" si="30"/>
        <v>221</v>
      </c>
      <c r="D991" s="14" t="str">
        <f t="shared" si="31"/>
        <v>22102</v>
      </c>
      <c r="E991" s="14">
        <f>IF(ISNA(VLOOKUP(F991,'2021功能科目'!A:B,2,FALSE)),"",VLOOKUP(F991,'2021功能科目'!A:B,2,FALSE))</f>
        <v>2210202</v>
      </c>
      <c r="F991" s="13" t="s">
        <v>414</v>
      </c>
      <c r="G991" s="15">
        <v>31040</v>
      </c>
      <c r="H991" s="15">
        <v>29760</v>
      </c>
    </row>
    <row r="992" spans="1:8">
      <c r="A992" s="12">
        <v>255109</v>
      </c>
      <c r="B992" s="13" t="s">
        <v>267</v>
      </c>
      <c r="C992" s="14" t="str">
        <f t="shared" si="30"/>
        <v>221</v>
      </c>
      <c r="D992" s="14" t="str">
        <f t="shared" si="31"/>
        <v>22102</v>
      </c>
      <c r="E992" s="14">
        <f>IF(ISNA(VLOOKUP(F992,'2021功能科目'!A:B,2,FALSE)),"",VLOOKUP(F992,'2021功能科目'!A:B,2,FALSE))</f>
        <v>2210203</v>
      </c>
      <c r="F992" s="13" t="s">
        <v>415</v>
      </c>
      <c r="G992" s="15">
        <v>721150</v>
      </c>
      <c r="H992" s="15">
        <v>766248</v>
      </c>
    </row>
    <row r="993" spans="1:8">
      <c r="A993" s="12">
        <v>255110</v>
      </c>
      <c r="B993" s="13" t="s">
        <v>268</v>
      </c>
      <c r="C993" s="14" t="str">
        <f t="shared" si="30"/>
        <v>205</v>
      </c>
      <c r="D993" s="14" t="str">
        <f t="shared" si="31"/>
        <v>20502</v>
      </c>
      <c r="E993" s="14">
        <f>IF(ISNA(VLOOKUP(F993,'2021功能科目'!A:B,2,FALSE)),"",VLOOKUP(F993,'2021功能科目'!A:B,2,FALSE))</f>
        <v>2050299</v>
      </c>
      <c r="F993" s="13" t="s">
        <v>404</v>
      </c>
      <c r="G993" s="15">
        <v>8721357.63</v>
      </c>
      <c r="H993" s="15">
        <v>8664303.14</v>
      </c>
    </row>
    <row r="994" spans="1:8">
      <c r="A994" s="12">
        <v>255110</v>
      </c>
      <c r="B994" s="13" t="s">
        <v>268</v>
      </c>
      <c r="C994" s="14" t="str">
        <f t="shared" si="30"/>
        <v>205</v>
      </c>
      <c r="D994" s="14" t="str">
        <f t="shared" si="31"/>
        <v>20508</v>
      </c>
      <c r="E994" s="14">
        <f>IF(ISNA(VLOOKUP(F994,'2021功能科目'!A:B,2,FALSE)),"",VLOOKUP(F994,'2021功能科目'!A:B,2,FALSE))</f>
        <v>2050803</v>
      </c>
      <c r="F994" s="13" t="s">
        <v>406</v>
      </c>
      <c r="G994" s="15">
        <v>1784</v>
      </c>
      <c r="H994" s="15">
        <v>25160</v>
      </c>
    </row>
    <row r="995" spans="1:8">
      <c r="A995" s="12">
        <v>255110</v>
      </c>
      <c r="B995" s="13" t="s">
        <v>268</v>
      </c>
      <c r="C995" s="14" t="str">
        <f t="shared" si="30"/>
        <v>208</v>
      </c>
      <c r="D995" s="14" t="str">
        <f t="shared" si="31"/>
        <v>20805</v>
      </c>
      <c r="E995" s="14">
        <f>IF(ISNA(VLOOKUP(F995,'2021功能科目'!A:B,2,FALSE)),"",VLOOKUP(F995,'2021功能科目'!A:B,2,FALSE))</f>
        <v>2080502</v>
      </c>
      <c r="F995" s="13" t="s">
        <v>408</v>
      </c>
      <c r="G995" s="15">
        <v>143680</v>
      </c>
      <c r="H995" s="15">
        <v>143680</v>
      </c>
    </row>
    <row r="996" spans="1:8">
      <c r="A996" s="12">
        <v>255110</v>
      </c>
      <c r="B996" s="13" t="s">
        <v>268</v>
      </c>
      <c r="C996" s="14" t="str">
        <f t="shared" si="30"/>
        <v>208</v>
      </c>
      <c r="D996" s="14" t="str">
        <f t="shared" si="31"/>
        <v>20805</v>
      </c>
      <c r="E996" s="14">
        <f>IF(ISNA(VLOOKUP(F996,'2021功能科目'!A:B,2,FALSE)),"",VLOOKUP(F996,'2021功能科目'!A:B,2,FALSE))</f>
        <v>2080505</v>
      </c>
      <c r="F996" s="13" t="s">
        <v>409</v>
      </c>
      <c r="G996" s="15">
        <v>925744</v>
      </c>
      <c r="H996" s="15">
        <v>1031210.88</v>
      </c>
    </row>
    <row r="997" spans="1:8">
      <c r="A997" s="12">
        <v>255110</v>
      </c>
      <c r="B997" s="13" t="s">
        <v>268</v>
      </c>
      <c r="C997" s="14" t="str">
        <f t="shared" si="30"/>
        <v>208</v>
      </c>
      <c r="D997" s="14" t="str">
        <f t="shared" si="31"/>
        <v>20805</v>
      </c>
      <c r="E997" s="14">
        <f>IF(ISNA(VLOOKUP(F997,'2021功能科目'!A:B,2,FALSE)),"",VLOOKUP(F997,'2021功能科目'!A:B,2,FALSE))</f>
        <v>2080506</v>
      </c>
      <c r="F997" s="13" t="s">
        <v>410</v>
      </c>
      <c r="G997" s="15">
        <v>462872</v>
      </c>
      <c r="H997" s="15">
        <v>515605.44</v>
      </c>
    </row>
    <row r="998" spans="1:8">
      <c r="A998" s="12">
        <v>255110</v>
      </c>
      <c r="B998" s="13" t="s">
        <v>268</v>
      </c>
      <c r="C998" s="14" t="str">
        <f t="shared" si="30"/>
        <v>210</v>
      </c>
      <c r="D998" s="14" t="str">
        <f t="shared" si="31"/>
        <v>21011</v>
      </c>
      <c r="E998" s="14">
        <f>IF(ISNA(VLOOKUP(F998,'2021功能科目'!A:B,2,FALSE)),"",VLOOKUP(F998,'2021功能科目'!A:B,2,FALSE))</f>
        <v>2101102</v>
      </c>
      <c r="F998" s="13" t="s">
        <v>411</v>
      </c>
      <c r="G998" s="15">
        <v>813273.69</v>
      </c>
      <c r="H998" s="15">
        <v>837858.84</v>
      </c>
    </row>
    <row r="999" spans="1:8">
      <c r="A999" s="12">
        <v>255110</v>
      </c>
      <c r="B999" s="13" t="s">
        <v>268</v>
      </c>
      <c r="C999" s="14" t="str">
        <f t="shared" si="30"/>
        <v>221</v>
      </c>
      <c r="D999" s="14" t="str">
        <f t="shared" si="31"/>
        <v>22102</v>
      </c>
      <c r="E999" s="14">
        <f>IF(ISNA(VLOOKUP(F999,'2021功能科目'!A:B,2,FALSE)),"",VLOOKUP(F999,'2021功能科目'!A:B,2,FALSE))</f>
        <v>2210201</v>
      </c>
      <c r="F999" s="13" t="s">
        <v>413</v>
      </c>
      <c r="G999" s="15">
        <v>853142</v>
      </c>
      <c r="H999" s="15">
        <v>853328.16</v>
      </c>
    </row>
    <row r="1000" spans="1:8">
      <c r="A1000" s="12">
        <v>255110</v>
      </c>
      <c r="B1000" s="13" t="s">
        <v>268</v>
      </c>
      <c r="C1000" s="14" t="str">
        <f t="shared" si="30"/>
        <v>221</v>
      </c>
      <c r="D1000" s="14" t="str">
        <f t="shared" si="31"/>
        <v>22102</v>
      </c>
      <c r="E1000" s="14">
        <f>IF(ISNA(VLOOKUP(F1000,'2021功能科目'!A:B,2,FALSE)),"",VLOOKUP(F1000,'2021功能科目'!A:B,2,FALSE))</f>
        <v>2210202</v>
      </c>
      <c r="F1000" s="13" t="s">
        <v>414</v>
      </c>
      <c r="G1000" s="15">
        <v>11520</v>
      </c>
      <c r="H1000" s="15">
        <v>11520</v>
      </c>
    </row>
    <row r="1001" spans="1:8">
      <c r="A1001" s="12">
        <v>255110</v>
      </c>
      <c r="B1001" s="13" t="s">
        <v>268</v>
      </c>
      <c r="C1001" s="14" t="str">
        <f t="shared" si="30"/>
        <v>221</v>
      </c>
      <c r="D1001" s="14" t="str">
        <f t="shared" si="31"/>
        <v>22102</v>
      </c>
      <c r="E1001" s="14">
        <f>IF(ISNA(VLOOKUP(F1001,'2021功能科目'!A:B,2,FALSE)),"",VLOOKUP(F1001,'2021功能科目'!A:B,2,FALSE))</f>
        <v>2210203</v>
      </c>
      <c r="F1001" s="13" t="s">
        <v>415</v>
      </c>
      <c r="G1001" s="15">
        <v>717655</v>
      </c>
      <c r="H1001" s="15">
        <v>717657</v>
      </c>
    </row>
    <row r="1002" spans="1:8">
      <c r="A1002" s="12">
        <v>255111</v>
      </c>
      <c r="B1002" s="13" t="s">
        <v>269</v>
      </c>
      <c r="C1002" s="14" t="str">
        <f t="shared" si="30"/>
        <v>205</v>
      </c>
      <c r="D1002" s="14" t="str">
        <f t="shared" si="31"/>
        <v>20502</v>
      </c>
      <c r="E1002" s="14">
        <f>IF(ISNA(VLOOKUP(F1002,'2021功能科目'!A:B,2,FALSE)),"",VLOOKUP(F1002,'2021功能科目'!A:B,2,FALSE))</f>
        <v>2050201</v>
      </c>
      <c r="F1002" s="13" t="s">
        <v>402</v>
      </c>
      <c r="G1002" s="15">
        <v>19107872.55</v>
      </c>
      <c r="H1002" s="15">
        <v>17117248.78</v>
      </c>
    </row>
    <row r="1003" spans="1:8">
      <c r="A1003" s="12">
        <v>255111</v>
      </c>
      <c r="B1003" s="13" t="s">
        <v>269</v>
      </c>
      <c r="C1003" s="14" t="str">
        <f t="shared" si="30"/>
        <v>205</v>
      </c>
      <c r="D1003" s="14" t="str">
        <f t="shared" si="31"/>
        <v>20508</v>
      </c>
      <c r="E1003" s="14">
        <f>IF(ISNA(VLOOKUP(F1003,'2021功能科目'!A:B,2,FALSE)),"",VLOOKUP(F1003,'2021功能科目'!A:B,2,FALSE))</f>
        <v>2050803</v>
      </c>
      <c r="F1003" s="13" t="s">
        <v>406</v>
      </c>
      <c r="G1003" s="15">
        <v>3600</v>
      </c>
      <c r="H1003" s="15">
        <v>44880</v>
      </c>
    </row>
    <row r="1004" spans="1:8">
      <c r="A1004" s="12">
        <v>255111</v>
      </c>
      <c r="B1004" s="13" t="s">
        <v>269</v>
      </c>
      <c r="C1004" s="14" t="str">
        <f t="shared" si="30"/>
        <v>205</v>
      </c>
      <c r="D1004" s="14" t="str">
        <f t="shared" si="31"/>
        <v>20509</v>
      </c>
      <c r="E1004" s="14">
        <f>IF(ISNA(VLOOKUP(F1004,'2021功能科目'!A:B,2,FALSE)),"",VLOOKUP(F1004,'2021功能科目'!A:B,2,FALSE))</f>
        <v>2050999</v>
      </c>
      <c r="F1004" s="13" t="s">
        <v>421</v>
      </c>
      <c r="G1004" s="15">
        <v>50765.76</v>
      </c>
      <c r="H1004" s="15">
        <v>50765.76</v>
      </c>
    </row>
    <row r="1005" spans="1:8">
      <c r="A1005" s="12">
        <v>255111</v>
      </c>
      <c r="B1005" s="13" t="s">
        <v>269</v>
      </c>
      <c r="C1005" s="14" t="str">
        <f t="shared" si="30"/>
        <v>208</v>
      </c>
      <c r="D1005" s="14" t="str">
        <f t="shared" si="31"/>
        <v>20805</v>
      </c>
      <c r="E1005" s="14">
        <f>IF(ISNA(VLOOKUP(F1005,'2021功能科目'!A:B,2,FALSE)),"",VLOOKUP(F1005,'2021功能科目'!A:B,2,FALSE))</f>
        <v>2080502</v>
      </c>
      <c r="F1005" s="13" t="s">
        <v>408</v>
      </c>
      <c r="G1005" s="15">
        <v>1053417.5</v>
      </c>
      <c r="H1005" s="15">
        <v>748568</v>
      </c>
    </row>
    <row r="1006" spans="1:8">
      <c r="A1006" s="12">
        <v>255111</v>
      </c>
      <c r="B1006" s="13" t="s">
        <v>269</v>
      </c>
      <c r="C1006" s="14" t="str">
        <f t="shared" si="30"/>
        <v>208</v>
      </c>
      <c r="D1006" s="14" t="str">
        <f t="shared" si="31"/>
        <v>20805</v>
      </c>
      <c r="E1006" s="14">
        <f>IF(ISNA(VLOOKUP(F1006,'2021功能科目'!A:B,2,FALSE)),"",VLOOKUP(F1006,'2021功能科目'!A:B,2,FALSE))</f>
        <v>2080505</v>
      </c>
      <c r="F1006" s="13" t="s">
        <v>409</v>
      </c>
      <c r="G1006" s="15">
        <v>1579518.88</v>
      </c>
      <c r="H1006" s="15">
        <v>1744172.8</v>
      </c>
    </row>
    <row r="1007" spans="1:8">
      <c r="A1007" s="12">
        <v>255111</v>
      </c>
      <c r="B1007" s="13" t="s">
        <v>269</v>
      </c>
      <c r="C1007" s="14" t="str">
        <f t="shared" si="30"/>
        <v>208</v>
      </c>
      <c r="D1007" s="14" t="str">
        <f t="shared" si="31"/>
        <v>20805</v>
      </c>
      <c r="E1007" s="14">
        <f>IF(ISNA(VLOOKUP(F1007,'2021功能科目'!A:B,2,FALSE)),"",VLOOKUP(F1007,'2021功能科目'!A:B,2,FALSE))</f>
        <v>2080506</v>
      </c>
      <c r="F1007" s="13" t="s">
        <v>410</v>
      </c>
      <c r="G1007" s="15">
        <v>789759.44</v>
      </c>
      <c r="H1007" s="15">
        <v>872086.4</v>
      </c>
    </row>
    <row r="1008" spans="1:8">
      <c r="A1008" s="12">
        <v>255111</v>
      </c>
      <c r="B1008" s="13" t="s">
        <v>269</v>
      </c>
      <c r="C1008" s="14" t="str">
        <f t="shared" si="30"/>
        <v>210</v>
      </c>
      <c r="D1008" s="14" t="str">
        <f t="shared" si="31"/>
        <v>21011</v>
      </c>
      <c r="E1008" s="14">
        <f>IF(ISNA(VLOOKUP(F1008,'2021功能科目'!A:B,2,FALSE)),"",VLOOKUP(F1008,'2021功能科目'!A:B,2,FALSE))</f>
        <v>2101102</v>
      </c>
      <c r="F1008" s="13" t="s">
        <v>411</v>
      </c>
      <c r="G1008" s="15">
        <v>1434816.61</v>
      </c>
      <c r="H1008" s="15">
        <v>1417140.4</v>
      </c>
    </row>
    <row r="1009" spans="1:8">
      <c r="A1009" s="12">
        <v>255111</v>
      </c>
      <c r="B1009" s="13" t="s">
        <v>269</v>
      </c>
      <c r="C1009" s="14" t="str">
        <f t="shared" si="30"/>
        <v>221</v>
      </c>
      <c r="D1009" s="14" t="str">
        <f t="shared" si="31"/>
        <v>22102</v>
      </c>
      <c r="E1009" s="14">
        <f>IF(ISNA(VLOOKUP(F1009,'2021功能科目'!A:B,2,FALSE)),"",VLOOKUP(F1009,'2021功能科目'!A:B,2,FALSE))</f>
        <v>2210201</v>
      </c>
      <c r="F1009" s="13" t="s">
        <v>413</v>
      </c>
      <c r="G1009" s="15">
        <v>1720394</v>
      </c>
      <c r="H1009" s="15">
        <v>1448529.6</v>
      </c>
    </row>
    <row r="1010" spans="1:8">
      <c r="A1010" s="12">
        <v>255111</v>
      </c>
      <c r="B1010" s="13" t="s">
        <v>269</v>
      </c>
      <c r="C1010" s="14" t="str">
        <f t="shared" si="30"/>
        <v>221</v>
      </c>
      <c r="D1010" s="14" t="str">
        <f t="shared" si="31"/>
        <v>22102</v>
      </c>
      <c r="E1010" s="14">
        <f>IF(ISNA(VLOOKUP(F1010,'2021功能科目'!A:B,2,FALSE)),"",VLOOKUP(F1010,'2021功能科目'!A:B,2,FALSE))</f>
        <v>2210202</v>
      </c>
      <c r="F1010" s="13" t="s">
        <v>414</v>
      </c>
      <c r="G1010" s="15">
        <v>62960</v>
      </c>
      <c r="H1010" s="15">
        <v>63360</v>
      </c>
    </row>
    <row r="1011" spans="1:8">
      <c r="A1011" s="12">
        <v>255111</v>
      </c>
      <c r="B1011" s="13" t="s">
        <v>269</v>
      </c>
      <c r="C1011" s="14" t="str">
        <f t="shared" si="30"/>
        <v>221</v>
      </c>
      <c r="D1011" s="14" t="str">
        <f t="shared" si="31"/>
        <v>22102</v>
      </c>
      <c r="E1011" s="14">
        <f>IF(ISNA(VLOOKUP(F1011,'2021功能科目'!A:B,2,FALSE)),"",VLOOKUP(F1011,'2021功能科目'!A:B,2,FALSE))</f>
        <v>2210203</v>
      </c>
      <c r="F1011" s="13" t="s">
        <v>415</v>
      </c>
      <c r="G1011" s="15">
        <v>1242441</v>
      </c>
      <c r="H1011" s="15">
        <v>1344540</v>
      </c>
    </row>
    <row r="1012" spans="1:8">
      <c r="A1012" s="12">
        <v>255112</v>
      </c>
      <c r="B1012" s="13" t="s">
        <v>270</v>
      </c>
      <c r="C1012" s="14" t="str">
        <f t="shared" si="30"/>
        <v>205</v>
      </c>
      <c r="D1012" s="14" t="str">
        <f t="shared" si="31"/>
        <v>20502</v>
      </c>
      <c r="E1012" s="14">
        <f>IF(ISNA(VLOOKUP(F1012,'2021功能科目'!A:B,2,FALSE)),"",VLOOKUP(F1012,'2021功能科目'!A:B,2,FALSE))</f>
        <v>2050202</v>
      </c>
      <c r="F1012" s="13" t="s">
        <v>420</v>
      </c>
      <c r="G1012" s="15">
        <v>99302974.25</v>
      </c>
      <c r="H1012" s="15">
        <v>89295772.54</v>
      </c>
    </row>
    <row r="1013" spans="1:8">
      <c r="A1013" s="12">
        <v>255112</v>
      </c>
      <c r="B1013" s="13" t="s">
        <v>270</v>
      </c>
      <c r="C1013" s="14" t="str">
        <f t="shared" si="30"/>
        <v>205</v>
      </c>
      <c r="D1013" s="14" t="str">
        <f t="shared" si="31"/>
        <v>20502</v>
      </c>
      <c r="E1013" s="14">
        <f>IF(ISNA(VLOOKUP(F1013,'2021功能科目'!A:B,2,FALSE)),"",VLOOKUP(F1013,'2021功能科目'!A:B,2,FALSE))</f>
        <v>2050299</v>
      </c>
      <c r="F1013" s="13" t="s">
        <v>404</v>
      </c>
      <c r="G1013" s="15">
        <v>6881027.93</v>
      </c>
      <c r="H1013" s="15">
        <v>3560249.93</v>
      </c>
    </row>
    <row r="1014" spans="1:8">
      <c r="A1014" s="12">
        <v>255112</v>
      </c>
      <c r="B1014" s="13" t="s">
        <v>270</v>
      </c>
      <c r="C1014" s="14" t="str">
        <f t="shared" si="30"/>
        <v>205</v>
      </c>
      <c r="D1014" s="14" t="str">
        <f t="shared" si="31"/>
        <v>20508</v>
      </c>
      <c r="E1014" s="14">
        <f>IF(ISNA(VLOOKUP(F1014,'2021功能科目'!A:B,2,FALSE)),"",VLOOKUP(F1014,'2021功能科目'!A:B,2,FALSE))</f>
        <v>2050803</v>
      </c>
      <c r="F1014" s="13" t="s">
        <v>406</v>
      </c>
      <c r="G1014" s="15">
        <v>120000</v>
      </c>
      <c r="H1014" s="15">
        <v>215560</v>
      </c>
    </row>
    <row r="1015" spans="1:8">
      <c r="A1015" s="12">
        <v>255112</v>
      </c>
      <c r="B1015" s="13" t="s">
        <v>270</v>
      </c>
      <c r="C1015" s="14" t="str">
        <f t="shared" si="30"/>
        <v>205</v>
      </c>
      <c r="D1015" s="14" t="str">
        <f t="shared" si="31"/>
        <v>20509</v>
      </c>
      <c r="E1015" s="14">
        <f>IF(ISNA(VLOOKUP(F1015,'2021功能科目'!A:B,2,FALSE)),"",VLOOKUP(F1015,'2021功能科目'!A:B,2,FALSE))</f>
        <v>2050904</v>
      </c>
      <c r="F1015" s="13" t="s">
        <v>407</v>
      </c>
      <c r="G1015" s="15">
        <v>130000</v>
      </c>
      <c r="H1015" s="15">
        <v>130000</v>
      </c>
    </row>
    <row r="1016" spans="1:8">
      <c r="A1016" s="12">
        <v>255112</v>
      </c>
      <c r="B1016" s="13" t="s">
        <v>270</v>
      </c>
      <c r="C1016" s="14" t="str">
        <f t="shared" si="30"/>
        <v>208</v>
      </c>
      <c r="D1016" s="14" t="str">
        <f t="shared" si="31"/>
        <v>20805</v>
      </c>
      <c r="E1016" s="14">
        <f>IF(ISNA(VLOOKUP(F1016,'2021功能科目'!A:B,2,FALSE)),"",VLOOKUP(F1016,'2021功能科目'!A:B,2,FALSE))</f>
        <v>2080502</v>
      </c>
      <c r="F1016" s="13" t="s">
        <v>408</v>
      </c>
      <c r="G1016" s="15">
        <v>797952</v>
      </c>
      <c r="H1016" s="15">
        <v>660768</v>
      </c>
    </row>
    <row r="1017" spans="1:8">
      <c r="A1017" s="12">
        <v>255112</v>
      </c>
      <c r="B1017" s="13" t="s">
        <v>270</v>
      </c>
      <c r="C1017" s="14" t="str">
        <f t="shared" si="30"/>
        <v>208</v>
      </c>
      <c r="D1017" s="14" t="str">
        <f t="shared" si="31"/>
        <v>20805</v>
      </c>
      <c r="E1017" s="14">
        <f>IF(ISNA(VLOOKUP(F1017,'2021功能科目'!A:B,2,FALSE)),"",VLOOKUP(F1017,'2021功能科目'!A:B,2,FALSE))</f>
        <v>2080505</v>
      </c>
      <c r="F1017" s="13" t="s">
        <v>409</v>
      </c>
      <c r="G1017" s="15">
        <v>8360237.9</v>
      </c>
      <c r="H1017" s="15">
        <v>10044923.2</v>
      </c>
    </row>
    <row r="1018" spans="1:8">
      <c r="A1018" s="12">
        <v>255112</v>
      </c>
      <c r="B1018" s="13" t="s">
        <v>270</v>
      </c>
      <c r="C1018" s="14" t="str">
        <f t="shared" si="30"/>
        <v>208</v>
      </c>
      <c r="D1018" s="14" t="str">
        <f t="shared" si="31"/>
        <v>20805</v>
      </c>
      <c r="E1018" s="14">
        <f>IF(ISNA(VLOOKUP(F1018,'2021功能科目'!A:B,2,FALSE)),"",VLOOKUP(F1018,'2021功能科目'!A:B,2,FALSE))</f>
        <v>2080506</v>
      </c>
      <c r="F1018" s="13" t="s">
        <v>410</v>
      </c>
      <c r="G1018" s="15">
        <v>4180118.9</v>
      </c>
      <c r="H1018" s="15">
        <v>5022461.6</v>
      </c>
    </row>
    <row r="1019" spans="1:8">
      <c r="A1019" s="12">
        <v>255112</v>
      </c>
      <c r="B1019" s="13" t="s">
        <v>270</v>
      </c>
      <c r="C1019" s="14" t="str">
        <f t="shared" si="30"/>
        <v>210</v>
      </c>
      <c r="D1019" s="14" t="str">
        <f t="shared" si="31"/>
        <v>21011</v>
      </c>
      <c r="E1019" s="14">
        <f>IF(ISNA(VLOOKUP(F1019,'2021功能科目'!A:B,2,FALSE)),"",VLOOKUP(F1019,'2021功能科目'!A:B,2,FALSE))</f>
        <v>2101102</v>
      </c>
      <c r="F1019" s="13" t="s">
        <v>411</v>
      </c>
      <c r="G1019" s="15">
        <v>9161500.1</v>
      </c>
      <c r="H1019" s="15">
        <v>8161500.1</v>
      </c>
    </row>
    <row r="1020" spans="1:8">
      <c r="A1020" s="12">
        <v>255112</v>
      </c>
      <c r="B1020" s="13" t="s">
        <v>270</v>
      </c>
      <c r="C1020" s="14" t="str">
        <f t="shared" si="30"/>
        <v>221</v>
      </c>
      <c r="D1020" s="14" t="str">
        <f t="shared" si="31"/>
        <v>22102</v>
      </c>
      <c r="E1020" s="14">
        <f>IF(ISNA(VLOOKUP(F1020,'2021功能科目'!A:B,2,FALSE)),"",VLOOKUP(F1020,'2021功能科目'!A:B,2,FALSE))</f>
        <v>2210201</v>
      </c>
      <c r="F1020" s="13" t="s">
        <v>413</v>
      </c>
      <c r="G1020" s="15">
        <v>8771650</v>
      </c>
      <c r="H1020" s="15">
        <v>8218412.4</v>
      </c>
    </row>
    <row r="1021" spans="1:8">
      <c r="A1021" s="12">
        <v>255112</v>
      </c>
      <c r="B1021" s="13" t="s">
        <v>270</v>
      </c>
      <c r="C1021" s="14" t="str">
        <f t="shared" si="30"/>
        <v>221</v>
      </c>
      <c r="D1021" s="14" t="str">
        <f t="shared" si="31"/>
        <v>22102</v>
      </c>
      <c r="E1021" s="14">
        <f>IF(ISNA(VLOOKUP(F1021,'2021功能科目'!A:B,2,FALSE)),"",VLOOKUP(F1021,'2021功能科目'!A:B,2,FALSE))</f>
        <v>2210202</v>
      </c>
      <c r="F1021" s="13" t="s">
        <v>414</v>
      </c>
      <c r="G1021" s="15">
        <v>56640</v>
      </c>
      <c r="H1021" s="15">
        <v>57840</v>
      </c>
    </row>
    <row r="1022" spans="1:8">
      <c r="A1022" s="12">
        <v>255112</v>
      </c>
      <c r="B1022" s="13" t="s">
        <v>270</v>
      </c>
      <c r="C1022" s="14" t="str">
        <f t="shared" si="30"/>
        <v>221</v>
      </c>
      <c r="D1022" s="14" t="str">
        <f t="shared" si="31"/>
        <v>22102</v>
      </c>
      <c r="E1022" s="14">
        <f>IF(ISNA(VLOOKUP(F1022,'2021功能科目'!A:B,2,FALSE)),"",VLOOKUP(F1022,'2021功能科目'!A:B,2,FALSE))</f>
        <v>2210203</v>
      </c>
      <c r="F1022" s="13" t="s">
        <v>415</v>
      </c>
      <c r="G1022" s="15">
        <v>7123391</v>
      </c>
      <c r="H1022" s="15">
        <v>7117248</v>
      </c>
    </row>
    <row r="1023" spans="1:8">
      <c r="A1023" s="12">
        <v>255113</v>
      </c>
      <c r="B1023" s="13" t="s">
        <v>271</v>
      </c>
      <c r="C1023" s="14" t="str">
        <f t="shared" si="30"/>
        <v>205</v>
      </c>
      <c r="D1023" s="14" t="str">
        <f t="shared" si="31"/>
        <v>20502</v>
      </c>
      <c r="E1023" s="14">
        <f>IF(ISNA(VLOOKUP(F1023,'2021功能科目'!A:B,2,FALSE)),"",VLOOKUP(F1023,'2021功能科目'!A:B,2,FALSE))</f>
        <v>2050299</v>
      </c>
      <c r="F1023" s="13" t="s">
        <v>404</v>
      </c>
      <c r="G1023" s="15">
        <v>8235542.53</v>
      </c>
      <c r="H1023" s="15">
        <v>7766623.02</v>
      </c>
    </row>
    <row r="1024" spans="1:8">
      <c r="A1024" s="12">
        <v>255113</v>
      </c>
      <c r="B1024" s="13" t="s">
        <v>271</v>
      </c>
      <c r="C1024" s="14" t="str">
        <f t="shared" si="30"/>
        <v>205</v>
      </c>
      <c r="D1024" s="14" t="str">
        <f t="shared" si="31"/>
        <v>20508</v>
      </c>
      <c r="E1024" s="14">
        <f>IF(ISNA(VLOOKUP(F1024,'2021功能科目'!A:B,2,FALSE)),"",VLOOKUP(F1024,'2021功能科目'!A:B,2,FALSE))</f>
        <v>2050803</v>
      </c>
      <c r="F1024" s="13" t="s">
        <v>406</v>
      </c>
      <c r="G1024" s="15">
        <v>10200</v>
      </c>
      <c r="H1024" s="15">
        <v>10200</v>
      </c>
    </row>
    <row r="1025" spans="1:8">
      <c r="A1025" s="12">
        <v>255113</v>
      </c>
      <c r="B1025" s="13" t="s">
        <v>271</v>
      </c>
      <c r="C1025" s="14" t="str">
        <f t="shared" si="30"/>
        <v>208</v>
      </c>
      <c r="D1025" s="14" t="str">
        <f t="shared" si="31"/>
        <v>20805</v>
      </c>
      <c r="E1025" s="14">
        <f>IF(ISNA(VLOOKUP(F1025,'2021功能科目'!A:B,2,FALSE)),"",VLOOKUP(F1025,'2021功能科目'!A:B,2,FALSE))</f>
        <v>2080502</v>
      </c>
      <c r="F1025" s="13" t="s">
        <v>408</v>
      </c>
      <c r="G1025" s="15">
        <v>31463</v>
      </c>
      <c r="H1025" s="15">
        <v>43290</v>
      </c>
    </row>
    <row r="1026" spans="1:8">
      <c r="A1026" s="12">
        <v>255113</v>
      </c>
      <c r="B1026" s="13" t="s">
        <v>271</v>
      </c>
      <c r="C1026" s="14" t="str">
        <f t="shared" si="30"/>
        <v>208</v>
      </c>
      <c r="D1026" s="14" t="str">
        <f t="shared" si="31"/>
        <v>20805</v>
      </c>
      <c r="E1026" s="14">
        <f>IF(ISNA(VLOOKUP(F1026,'2021功能科目'!A:B,2,FALSE)),"",VLOOKUP(F1026,'2021功能科目'!A:B,2,FALSE))</f>
        <v>2080505</v>
      </c>
      <c r="F1026" s="13" t="s">
        <v>409</v>
      </c>
      <c r="G1026" s="15">
        <v>426903.2</v>
      </c>
      <c r="H1026" s="15">
        <v>432559.68</v>
      </c>
    </row>
    <row r="1027" spans="1:8">
      <c r="A1027" s="12">
        <v>255113</v>
      </c>
      <c r="B1027" s="13" t="s">
        <v>271</v>
      </c>
      <c r="C1027" s="14" t="str">
        <f t="shared" ref="C1027:C1090" si="32">LEFT(D1027,3)</f>
        <v>208</v>
      </c>
      <c r="D1027" s="14" t="str">
        <f t="shared" ref="D1027:D1090" si="33">LEFT(E1027,5)</f>
        <v>20805</v>
      </c>
      <c r="E1027" s="14">
        <f>IF(ISNA(VLOOKUP(F1027,'2021功能科目'!A:B,2,FALSE)),"",VLOOKUP(F1027,'2021功能科目'!A:B,2,FALSE))</f>
        <v>2080506</v>
      </c>
      <c r="F1027" s="13" t="s">
        <v>410</v>
      </c>
      <c r="G1027" s="15">
        <v>213451.6</v>
      </c>
      <c r="H1027" s="15">
        <v>216279.84</v>
      </c>
    </row>
    <row r="1028" spans="1:8">
      <c r="A1028" s="12">
        <v>255113</v>
      </c>
      <c r="B1028" s="13" t="s">
        <v>271</v>
      </c>
      <c r="C1028" s="14" t="str">
        <f t="shared" si="32"/>
        <v>210</v>
      </c>
      <c r="D1028" s="14" t="str">
        <f t="shared" si="33"/>
        <v>21011</v>
      </c>
      <c r="E1028" s="14">
        <f>IF(ISNA(VLOOKUP(F1028,'2021功能科目'!A:B,2,FALSE)),"",VLOOKUP(F1028,'2021功能科目'!A:B,2,FALSE))</f>
        <v>2101102</v>
      </c>
      <c r="F1028" s="13" t="s">
        <v>411</v>
      </c>
      <c r="G1028" s="15">
        <v>453537</v>
      </c>
      <c r="H1028" s="15">
        <v>351454.74</v>
      </c>
    </row>
    <row r="1029" spans="1:8">
      <c r="A1029" s="12">
        <v>255113</v>
      </c>
      <c r="B1029" s="13" t="s">
        <v>271</v>
      </c>
      <c r="C1029" s="14" t="str">
        <f t="shared" si="32"/>
        <v>221</v>
      </c>
      <c r="D1029" s="14" t="str">
        <f t="shared" si="33"/>
        <v>22102</v>
      </c>
      <c r="E1029" s="14">
        <f>IF(ISNA(VLOOKUP(F1029,'2021功能科目'!A:B,2,FALSE)),"",VLOOKUP(F1029,'2021功能科目'!A:B,2,FALSE))</f>
        <v>2210201</v>
      </c>
      <c r="F1029" s="13" t="s">
        <v>413</v>
      </c>
      <c r="G1029" s="15">
        <v>426677</v>
      </c>
      <c r="H1029" s="15">
        <v>356819.76</v>
      </c>
    </row>
    <row r="1030" spans="1:8">
      <c r="A1030" s="12">
        <v>255113</v>
      </c>
      <c r="B1030" s="13" t="s">
        <v>271</v>
      </c>
      <c r="C1030" s="14" t="str">
        <f t="shared" si="32"/>
        <v>221</v>
      </c>
      <c r="D1030" s="14" t="str">
        <f t="shared" si="33"/>
        <v>22102</v>
      </c>
      <c r="E1030" s="14">
        <f>IF(ISNA(VLOOKUP(F1030,'2021功能科目'!A:B,2,FALSE)),"",VLOOKUP(F1030,'2021功能科目'!A:B,2,FALSE))</f>
        <v>2210202</v>
      </c>
      <c r="F1030" s="13" t="s">
        <v>414</v>
      </c>
      <c r="G1030" s="15">
        <v>2560</v>
      </c>
      <c r="H1030" s="15">
        <v>3120</v>
      </c>
    </row>
    <row r="1031" spans="1:8">
      <c r="A1031" s="12">
        <v>255113</v>
      </c>
      <c r="B1031" s="13" t="s">
        <v>271</v>
      </c>
      <c r="C1031" s="14" t="str">
        <f t="shared" si="32"/>
        <v>221</v>
      </c>
      <c r="D1031" s="14" t="str">
        <f t="shared" si="33"/>
        <v>22102</v>
      </c>
      <c r="E1031" s="14">
        <f>IF(ISNA(VLOOKUP(F1031,'2021功能科目'!A:B,2,FALSE)),"",VLOOKUP(F1031,'2021功能科目'!A:B,2,FALSE))</f>
        <v>2210203</v>
      </c>
      <c r="F1031" s="13" t="s">
        <v>415</v>
      </c>
      <c r="G1031" s="15">
        <v>335565</v>
      </c>
      <c r="H1031" s="15">
        <v>350052</v>
      </c>
    </row>
    <row r="1032" spans="1:8">
      <c r="A1032" s="12">
        <v>255114</v>
      </c>
      <c r="B1032" s="13" t="s">
        <v>272</v>
      </c>
      <c r="C1032" s="14" t="str">
        <f t="shared" si="32"/>
        <v>205</v>
      </c>
      <c r="D1032" s="14" t="str">
        <f t="shared" si="33"/>
        <v>20502</v>
      </c>
      <c r="E1032" s="14">
        <f>IF(ISNA(VLOOKUP(F1032,'2021功能科目'!A:B,2,FALSE)),"",VLOOKUP(F1032,'2021功能科目'!A:B,2,FALSE))</f>
        <v>2050202</v>
      </c>
      <c r="F1032" s="13" t="s">
        <v>420</v>
      </c>
      <c r="G1032" s="15">
        <v>1574940</v>
      </c>
      <c r="H1032" s="15">
        <v>0</v>
      </c>
    </row>
    <row r="1033" spans="1:8">
      <c r="A1033" s="12">
        <v>255114</v>
      </c>
      <c r="B1033" s="13" t="s">
        <v>272</v>
      </c>
      <c r="C1033" s="14" t="str">
        <f t="shared" si="32"/>
        <v>205</v>
      </c>
      <c r="D1033" s="14" t="str">
        <f t="shared" si="33"/>
        <v>20502</v>
      </c>
      <c r="E1033" s="14">
        <f>IF(ISNA(VLOOKUP(F1033,'2021功能科目'!A:B,2,FALSE)),"",VLOOKUP(F1033,'2021功能科目'!A:B,2,FALSE))</f>
        <v>2050203</v>
      </c>
      <c r="F1033" s="13" t="s">
        <v>405</v>
      </c>
      <c r="G1033" s="15">
        <v>190968</v>
      </c>
      <c r="H1033" s="15">
        <v>0</v>
      </c>
    </row>
    <row r="1034" spans="1:8">
      <c r="A1034" s="12">
        <v>255114</v>
      </c>
      <c r="B1034" s="13" t="s">
        <v>272</v>
      </c>
      <c r="C1034" s="14" t="str">
        <f t="shared" si="32"/>
        <v>205</v>
      </c>
      <c r="D1034" s="14" t="str">
        <f t="shared" si="33"/>
        <v>20502</v>
      </c>
      <c r="E1034" s="14">
        <f>IF(ISNA(VLOOKUP(F1034,'2021功能科目'!A:B,2,FALSE)),"",VLOOKUP(F1034,'2021功能科目'!A:B,2,FALSE))</f>
        <v>2050204</v>
      </c>
      <c r="F1034" s="13" t="s">
        <v>403</v>
      </c>
      <c r="G1034" s="15">
        <v>86037494.59</v>
      </c>
      <c r="H1034" s="15">
        <v>80044501.2</v>
      </c>
    </row>
    <row r="1035" spans="1:8">
      <c r="A1035" s="12">
        <v>255114</v>
      </c>
      <c r="B1035" s="13" t="s">
        <v>272</v>
      </c>
      <c r="C1035" s="14" t="str">
        <f t="shared" si="32"/>
        <v>205</v>
      </c>
      <c r="D1035" s="14" t="str">
        <f t="shared" si="33"/>
        <v>20502</v>
      </c>
      <c r="E1035" s="14">
        <f>IF(ISNA(VLOOKUP(F1035,'2021功能科目'!A:B,2,FALSE)),"",VLOOKUP(F1035,'2021功能科目'!A:B,2,FALSE))</f>
        <v>2050299</v>
      </c>
      <c r="F1035" s="13" t="s">
        <v>404</v>
      </c>
      <c r="G1035" s="15">
        <v>1022606.63</v>
      </c>
      <c r="H1035" s="15">
        <v>2026300</v>
      </c>
    </row>
    <row r="1036" spans="1:8">
      <c r="A1036" s="12">
        <v>255114</v>
      </c>
      <c r="B1036" s="13" t="s">
        <v>272</v>
      </c>
      <c r="C1036" s="14" t="str">
        <f t="shared" si="32"/>
        <v>205</v>
      </c>
      <c r="D1036" s="14" t="str">
        <f t="shared" si="33"/>
        <v>20508</v>
      </c>
      <c r="E1036" s="14">
        <f>IF(ISNA(VLOOKUP(F1036,'2021功能科目'!A:B,2,FALSE)),"",VLOOKUP(F1036,'2021功能科目'!A:B,2,FALSE))</f>
        <v>2050803</v>
      </c>
      <c r="F1036" s="13" t="s">
        <v>406</v>
      </c>
      <c r="G1036" s="15">
        <v>55572.48</v>
      </c>
      <c r="H1036" s="15">
        <v>193800</v>
      </c>
    </row>
    <row r="1037" spans="1:8">
      <c r="A1037" s="12">
        <v>255114</v>
      </c>
      <c r="B1037" s="13" t="s">
        <v>272</v>
      </c>
      <c r="C1037" s="14" t="str">
        <f t="shared" si="32"/>
        <v>205</v>
      </c>
      <c r="D1037" s="14" t="str">
        <f t="shared" si="33"/>
        <v>20509</v>
      </c>
      <c r="E1037" s="14">
        <f>IF(ISNA(VLOOKUP(F1037,'2021功能科目'!A:B,2,FALSE)),"",VLOOKUP(F1037,'2021功能科目'!A:B,2,FALSE))</f>
        <v>2050904</v>
      </c>
      <c r="F1037" s="13" t="s">
        <v>407</v>
      </c>
      <c r="G1037" s="15">
        <v>5332784</v>
      </c>
      <c r="H1037" s="15">
        <v>5361427</v>
      </c>
    </row>
    <row r="1038" spans="1:8">
      <c r="A1038" s="12">
        <v>255114</v>
      </c>
      <c r="B1038" s="13" t="s">
        <v>272</v>
      </c>
      <c r="C1038" s="14" t="str">
        <f t="shared" si="32"/>
        <v>208</v>
      </c>
      <c r="D1038" s="14" t="str">
        <f t="shared" si="33"/>
        <v>20805</v>
      </c>
      <c r="E1038" s="14">
        <f>IF(ISNA(VLOOKUP(F1038,'2021功能科目'!A:B,2,FALSE)),"",VLOOKUP(F1038,'2021功能科目'!A:B,2,FALSE))</f>
        <v>2080502</v>
      </c>
      <c r="F1038" s="13" t="s">
        <v>408</v>
      </c>
      <c r="G1038" s="15">
        <v>8466918</v>
      </c>
      <c r="H1038" s="15">
        <v>6493891</v>
      </c>
    </row>
    <row r="1039" spans="1:8">
      <c r="A1039" s="12">
        <v>255114</v>
      </c>
      <c r="B1039" s="13" t="s">
        <v>272</v>
      </c>
      <c r="C1039" s="14" t="str">
        <f t="shared" si="32"/>
        <v>208</v>
      </c>
      <c r="D1039" s="14" t="str">
        <f t="shared" si="33"/>
        <v>20805</v>
      </c>
      <c r="E1039" s="14">
        <f>IF(ISNA(VLOOKUP(F1039,'2021功能科目'!A:B,2,FALSE)),"",VLOOKUP(F1039,'2021功能科目'!A:B,2,FALSE))</f>
        <v>2080505</v>
      </c>
      <c r="F1039" s="13" t="s">
        <v>409</v>
      </c>
      <c r="G1039" s="15">
        <v>8732320.68</v>
      </c>
      <c r="H1039" s="15">
        <v>9348830.82</v>
      </c>
    </row>
    <row r="1040" spans="1:8">
      <c r="A1040" s="12">
        <v>255114</v>
      </c>
      <c r="B1040" s="13" t="s">
        <v>272</v>
      </c>
      <c r="C1040" s="14" t="str">
        <f t="shared" si="32"/>
        <v>208</v>
      </c>
      <c r="D1040" s="14" t="str">
        <f t="shared" si="33"/>
        <v>20805</v>
      </c>
      <c r="E1040" s="14">
        <f>IF(ISNA(VLOOKUP(F1040,'2021功能科目'!A:B,2,FALSE)),"",VLOOKUP(F1040,'2021功能科目'!A:B,2,FALSE))</f>
        <v>2080506</v>
      </c>
      <c r="F1040" s="13" t="s">
        <v>410</v>
      </c>
      <c r="G1040" s="15">
        <v>4342464.56</v>
      </c>
      <c r="H1040" s="15">
        <v>4674415.41</v>
      </c>
    </row>
    <row r="1041" spans="1:8">
      <c r="A1041" s="12">
        <v>255114</v>
      </c>
      <c r="B1041" s="13" t="s">
        <v>272</v>
      </c>
      <c r="C1041" s="14" t="str">
        <f t="shared" si="32"/>
        <v>210</v>
      </c>
      <c r="D1041" s="14" t="str">
        <f t="shared" si="33"/>
        <v>21011</v>
      </c>
      <c r="E1041" s="14">
        <f>IF(ISNA(VLOOKUP(F1041,'2021功能科目'!A:B,2,FALSE)),"",VLOOKUP(F1041,'2021功能科目'!A:B,2,FALSE))</f>
        <v>2101102</v>
      </c>
      <c r="F1041" s="13" t="s">
        <v>411</v>
      </c>
      <c r="G1041" s="15">
        <v>7824064.37</v>
      </c>
      <c r="H1041" s="15">
        <v>7595925.04</v>
      </c>
    </row>
    <row r="1042" spans="1:8">
      <c r="A1042" s="12">
        <v>255114</v>
      </c>
      <c r="B1042" s="13" t="s">
        <v>272</v>
      </c>
      <c r="C1042" s="14" t="str">
        <f t="shared" si="32"/>
        <v>210</v>
      </c>
      <c r="D1042" s="14" t="str">
        <f t="shared" si="33"/>
        <v>21011</v>
      </c>
      <c r="E1042" s="14">
        <f>IF(ISNA(VLOOKUP(F1042,'2021功能科目'!A:B,2,FALSE)),"",VLOOKUP(F1042,'2021功能科目'!A:B,2,FALSE))</f>
        <v>2101199</v>
      </c>
      <c r="F1042" s="13" t="s">
        <v>412</v>
      </c>
      <c r="G1042" s="15">
        <v>540000</v>
      </c>
      <c r="H1042" s="15">
        <v>540000</v>
      </c>
    </row>
    <row r="1043" spans="1:8">
      <c r="A1043" s="12">
        <v>255114</v>
      </c>
      <c r="B1043" s="13" t="s">
        <v>272</v>
      </c>
      <c r="C1043" s="14" t="str">
        <f t="shared" si="32"/>
        <v>221</v>
      </c>
      <c r="D1043" s="14" t="str">
        <f t="shared" si="33"/>
        <v>22102</v>
      </c>
      <c r="E1043" s="14">
        <f>IF(ISNA(VLOOKUP(F1043,'2021功能科目'!A:B,2,FALSE)),"",VLOOKUP(F1043,'2021功能科目'!A:B,2,FALSE))</f>
        <v>2210201</v>
      </c>
      <c r="F1043" s="13" t="s">
        <v>413</v>
      </c>
      <c r="G1043" s="15">
        <v>8541662</v>
      </c>
      <c r="H1043" s="15">
        <v>7627223.11</v>
      </c>
    </row>
    <row r="1044" spans="1:8">
      <c r="A1044" s="12">
        <v>255114</v>
      </c>
      <c r="B1044" s="13" t="s">
        <v>272</v>
      </c>
      <c r="C1044" s="14" t="str">
        <f t="shared" si="32"/>
        <v>221</v>
      </c>
      <c r="D1044" s="14" t="str">
        <f t="shared" si="33"/>
        <v>22102</v>
      </c>
      <c r="E1044" s="14">
        <f>IF(ISNA(VLOOKUP(F1044,'2021功能科目'!A:B,2,FALSE)),"",VLOOKUP(F1044,'2021功能科目'!A:B,2,FALSE))</f>
        <v>2210202</v>
      </c>
      <c r="F1044" s="13" t="s">
        <v>414</v>
      </c>
      <c r="G1044" s="15">
        <v>462000</v>
      </c>
      <c r="H1044" s="15">
        <v>464640</v>
      </c>
    </row>
    <row r="1045" spans="1:8">
      <c r="A1045" s="12">
        <v>255114</v>
      </c>
      <c r="B1045" s="13" t="s">
        <v>272</v>
      </c>
      <c r="C1045" s="14" t="str">
        <f t="shared" si="32"/>
        <v>221</v>
      </c>
      <c r="D1045" s="14" t="str">
        <f t="shared" si="33"/>
        <v>22102</v>
      </c>
      <c r="E1045" s="14">
        <f>IF(ISNA(VLOOKUP(F1045,'2021功能科目'!A:B,2,FALSE)),"",VLOOKUP(F1045,'2021功能科目'!A:B,2,FALSE))</f>
        <v>2210203</v>
      </c>
      <c r="F1045" s="13" t="s">
        <v>415</v>
      </c>
      <c r="G1045" s="15">
        <v>7337431</v>
      </c>
      <c r="H1045" s="15">
        <v>6979968</v>
      </c>
    </row>
    <row r="1046" spans="1:8">
      <c r="A1046" s="12">
        <v>255115</v>
      </c>
      <c r="B1046" s="13" t="s">
        <v>273</v>
      </c>
      <c r="C1046" s="14" t="str">
        <f t="shared" si="32"/>
        <v>205</v>
      </c>
      <c r="D1046" s="14" t="str">
        <f t="shared" si="33"/>
        <v>20502</v>
      </c>
      <c r="E1046" s="14">
        <f>IF(ISNA(VLOOKUP(F1046,'2021功能科目'!A:B,2,FALSE)),"",VLOOKUP(F1046,'2021功能科目'!A:B,2,FALSE))</f>
        <v>2050203</v>
      </c>
      <c r="F1046" s="13" t="s">
        <v>405</v>
      </c>
      <c r="G1046" s="15">
        <v>191008</v>
      </c>
      <c r="H1046" s="15">
        <v>0</v>
      </c>
    </row>
    <row r="1047" spans="1:8">
      <c r="A1047" s="12">
        <v>255115</v>
      </c>
      <c r="B1047" s="13" t="s">
        <v>273</v>
      </c>
      <c r="C1047" s="14" t="str">
        <f t="shared" si="32"/>
        <v>205</v>
      </c>
      <c r="D1047" s="14" t="str">
        <f t="shared" si="33"/>
        <v>20502</v>
      </c>
      <c r="E1047" s="14">
        <f>IF(ISNA(VLOOKUP(F1047,'2021功能科目'!A:B,2,FALSE)),"",VLOOKUP(F1047,'2021功能科目'!A:B,2,FALSE))</f>
        <v>2050204</v>
      </c>
      <c r="F1047" s="13" t="s">
        <v>403</v>
      </c>
      <c r="G1047" s="15">
        <v>101757850.1</v>
      </c>
      <c r="H1047" s="15">
        <v>91674129.67</v>
      </c>
    </row>
    <row r="1048" spans="1:8">
      <c r="A1048" s="12">
        <v>255115</v>
      </c>
      <c r="B1048" s="13" t="s">
        <v>273</v>
      </c>
      <c r="C1048" s="14" t="str">
        <f t="shared" si="32"/>
        <v>205</v>
      </c>
      <c r="D1048" s="14" t="str">
        <f t="shared" si="33"/>
        <v>20502</v>
      </c>
      <c r="E1048" s="14">
        <f>IF(ISNA(VLOOKUP(F1048,'2021功能科目'!A:B,2,FALSE)),"",VLOOKUP(F1048,'2021功能科目'!A:B,2,FALSE))</f>
        <v>2050299</v>
      </c>
      <c r="F1048" s="13" t="s">
        <v>404</v>
      </c>
      <c r="G1048" s="15">
        <v>4053417.69</v>
      </c>
      <c r="H1048" s="15">
        <v>2208550</v>
      </c>
    </row>
    <row r="1049" spans="1:8">
      <c r="A1049" s="12">
        <v>255115</v>
      </c>
      <c r="B1049" s="13" t="s">
        <v>273</v>
      </c>
      <c r="C1049" s="14" t="str">
        <f t="shared" si="32"/>
        <v>205</v>
      </c>
      <c r="D1049" s="14" t="str">
        <f t="shared" si="33"/>
        <v>20508</v>
      </c>
      <c r="E1049" s="14">
        <f>IF(ISNA(VLOOKUP(F1049,'2021功能科目'!A:B,2,FALSE)),"",VLOOKUP(F1049,'2021功能科目'!A:B,2,FALSE))</f>
        <v>2050803</v>
      </c>
      <c r="F1049" s="13" t="s">
        <v>406</v>
      </c>
      <c r="G1049" s="15">
        <v>162938.16</v>
      </c>
      <c r="H1049" s="15">
        <v>231880</v>
      </c>
    </row>
    <row r="1050" spans="1:8">
      <c r="A1050" s="12">
        <v>255115</v>
      </c>
      <c r="B1050" s="13" t="s">
        <v>273</v>
      </c>
      <c r="C1050" s="14" t="str">
        <f t="shared" si="32"/>
        <v>205</v>
      </c>
      <c r="D1050" s="14" t="str">
        <f t="shared" si="33"/>
        <v>20509</v>
      </c>
      <c r="E1050" s="14">
        <f>IF(ISNA(VLOOKUP(F1050,'2021功能科目'!A:B,2,FALSE)),"",VLOOKUP(F1050,'2021功能科目'!A:B,2,FALSE))</f>
        <v>2050903</v>
      </c>
      <c r="F1050" s="13" t="s">
        <v>417</v>
      </c>
      <c r="G1050" s="15">
        <v>400000</v>
      </c>
      <c r="H1050" s="15">
        <v>400000</v>
      </c>
    </row>
    <row r="1051" spans="1:8">
      <c r="A1051" s="12">
        <v>255115</v>
      </c>
      <c r="B1051" s="13" t="s">
        <v>273</v>
      </c>
      <c r="C1051" s="14" t="str">
        <f t="shared" si="32"/>
        <v>205</v>
      </c>
      <c r="D1051" s="14" t="str">
        <f t="shared" si="33"/>
        <v>20509</v>
      </c>
      <c r="E1051" s="14">
        <f>IF(ISNA(VLOOKUP(F1051,'2021功能科目'!A:B,2,FALSE)),"",VLOOKUP(F1051,'2021功能科目'!A:B,2,FALSE))</f>
        <v>2050904</v>
      </c>
      <c r="F1051" s="13" t="s">
        <v>407</v>
      </c>
      <c r="G1051" s="15">
        <v>803950</v>
      </c>
      <c r="H1051" s="15">
        <v>803950</v>
      </c>
    </row>
    <row r="1052" spans="1:8">
      <c r="A1052" s="12">
        <v>255115</v>
      </c>
      <c r="B1052" s="13" t="s">
        <v>273</v>
      </c>
      <c r="C1052" s="14" t="str">
        <f t="shared" si="32"/>
        <v>206</v>
      </c>
      <c r="D1052" s="14" t="str">
        <f t="shared" si="33"/>
        <v>20604</v>
      </c>
      <c r="E1052" s="14">
        <f>IF(ISNA(VLOOKUP(F1052,'2021功能科目'!A:B,2,FALSE)),"",VLOOKUP(F1052,'2021功能科目'!A:B,2,FALSE))</f>
        <v>2060499</v>
      </c>
      <c r="F1052" s="13" t="s">
        <v>426</v>
      </c>
      <c r="G1052" s="15">
        <v>400000</v>
      </c>
      <c r="H1052" s="15">
        <v>0</v>
      </c>
    </row>
    <row r="1053" spans="1:8">
      <c r="A1053" s="12">
        <v>255115</v>
      </c>
      <c r="B1053" s="13" t="s">
        <v>273</v>
      </c>
      <c r="C1053" s="14" t="str">
        <f t="shared" si="32"/>
        <v>208</v>
      </c>
      <c r="D1053" s="14" t="str">
        <f t="shared" si="33"/>
        <v>20805</v>
      </c>
      <c r="E1053" s="14">
        <f>IF(ISNA(VLOOKUP(F1053,'2021功能科目'!A:B,2,FALSE)),"",VLOOKUP(F1053,'2021功能科目'!A:B,2,FALSE))</f>
        <v>2080502</v>
      </c>
      <c r="F1053" s="13" t="s">
        <v>408</v>
      </c>
      <c r="G1053" s="15">
        <v>9345913</v>
      </c>
      <c r="H1053" s="15">
        <v>7402190</v>
      </c>
    </row>
    <row r="1054" spans="1:8">
      <c r="A1054" s="12">
        <v>255115</v>
      </c>
      <c r="B1054" s="13" t="s">
        <v>273</v>
      </c>
      <c r="C1054" s="14" t="str">
        <f t="shared" si="32"/>
        <v>208</v>
      </c>
      <c r="D1054" s="14" t="str">
        <f t="shared" si="33"/>
        <v>20805</v>
      </c>
      <c r="E1054" s="14">
        <f>IF(ISNA(VLOOKUP(F1054,'2021功能科目'!A:B,2,FALSE)),"",VLOOKUP(F1054,'2021功能科目'!A:B,2,FALSE))</f>
        <v>2080505</v>
      </c>
      <c r="F1054" s="13" t="s">
        <v>409</v>
      </c>
      <c r="G1054" s="15">
        <v>10325257.13</v>
      </c>
      <c r="H1054" s="15">
        <v>10997627.2</v>
      </c>
    </row>
    <row r="1055" spans="1:8">
      <c r="A1055" s="12">
        <v>255115</v>
      </c>
      <c r="B1055" s="13" t="s">
        <v>273</v>
      </c>
      <c r="C1055" s="14" t="str">
        <f t="shared" si="32"/>
        <v>208</v>
      </c>
      <c r="D1055" s="14" t="str">
        <f t="shared" si="33"/>
        <v>20805</v>
      </c>
      <c r="E1055" s="14">
        <f>IF(ISNA(VLOOKUP(F1055,'2021功能科目'!A:B,2,FALSE)),"",VLOOKUP(F1055,'2021功能科目'!A:B,2,FALSE))</f>
        <v>2080506</v>
      </c>
      <c r="F1055" s="13" t="s">
        <v>410</v>
      </c>
      <c r="G1055" s="15">
        <v>5162624.03</v>
      </c>
      <c r="H1055" s="15">
        <v>5498813.6</v>
      </c>
    </row>
    <row r="1056" spans="1:8">
      <c r="A1056" s="12">
        <v>255115</v>
      </c>
      <c r="B1056" s="13" t="s">
        <v>273</v>
      </c>
      <c r="C1056" s="14" t="str">
        <f t="shared" si="32"/>
        <v>208</v>
      </c>
      <c r="D1056" s="14" t="str">
        <f t="shared" si="33"/>
        <v>20808</v>
      </c>
      <c r="E1056" s="14">
        <f>IF(ISNA(VLOOKUP(F1056,'2021功能科目'!A:B,2,FALSE)),"",VLOOKUP(F1056,'2021功能科目'!A:B,2,FALSE))</f>
        <v>2080801</v>
      </c>
      <c r="F1056" s="13" t="s">
        <v>416</v>
      </c>
      <c r="G1056" s="15">
        <v>292838</v>
      </c>
      <c r="H1056" s="15">
        <v>0</v>
      </c>
    </row>
    <row r="1057" spans="1:8">
      <c r="A1057" s="12">
        <v>255115</v>
      </c>
      <c r="B1057" s="13" t="s">
        <v>273</v>
      </c>
      <c r="C1057" s="14" t="str">
        <f t="shared" si="32"/>
        <v>210</v>
      </c>
      <c r="D1057" s="14" t="str">
        <f t="shared" si="33"/>
        <v>21011</v>
      </c>
      <c r="E1057" s="14">
        <f>IF(ISNA(VLOOKUP(F1057,'2021功能科目'!A:B,2,FALSE)),"",VLOOKUP(F1057,'2021功能科目'!A:B,2,FALSE))</f>
        <v>2101102</v>
      </c>
      <c r="F1057" s="13" t="s">
        <v>411</v>
      </c>
      <c r="G1057" s="15">
        <v>11039982.9</v>
      </c>
      <c r="H1057" s="15">
        <v>8935572.1</v>
      </c>
    </row>
    <row r="1058" spans="1:8">
      <c r="A1058" s="12">
        <v>255115</v>
      </c>
      <c r="B1058" s="13" t="s">
        <v>273</v>
      </c>
      <c r="C1058" s="14" t="str">
        <f t="shared" si="32"/>
        <v>210</v>
      </c>
      <c r="D1058" s="14" t="str">
        <f t="shared" si="33"/>
        <v>21011</v>
      </c>
      <c r="E1058" s="14">
        <f>IF(ISNA(VLOOKUP(F1058,'2021功能科目'!A:B,2,FALSE)),"",VLOOKUP(F1058,'2021功能科目'!A:B,2,FALSE))</f>
        <v>2101199</v>
      </c>
      <c r="F1058" s="13" t="s">
        <v>412</v>
      </c>
      <c r="G1058" s="15">
        <v>720000</v>
      </c>
      <c r="H1058" s="15">
        <v>900000</v>
      </c>
    </row>
    <row r="1059" spans="1:8">
      <c r="A1059" s="12">
        <v>255115</v>
      </c>
      <c r="B1059" s="13" t="s">
        <v>273</v>
      </c>
      <c r="C1059" s="14" t="str">
        <f t="shared" si="32"/>
        <v>221</v>
      </c>
      <c r="D1059" s="14" t="str">
        <f t="shared" si="33"/>
        <v>22102</v>
      </c>
      <c r="E1059" s="14">
        <f>IF(ISNA(VLOOKUP(F1059,'2021功能科目'!A:B,2,FALSE)),"",VLOOKUP(F1059,'2021功能科目'!A:B,2,FALSE))</f>
        <v>2210201</v>
      </c>
      <c r="F1059" s="13" t="s">
        <v>413</v>
      </c>
      <c r="G1059" s="15">
        <v>10474148</v>
      </c>
      <c r="H1059" s="15">
        <v>8984780.4</v>
      </c>
    </row>
    <row r="1060" spans="1:8">
      <c r="A1060" s="12">
        <v>255115</v>
      </c>
      <c r="B1060" s="13" t="s">
        <v>273</v>
      </c>
      <c r="C1060" s="14" t="str">
        <f t="shared" si="32"/>
        <v>221</v>
      </c>
      <c r="D1060" s="14" t="str">
        <f t="shared" si="33"/>
        <v>22102</v>
      </c>
      <c r="E1060" s="14">
        <f>IF(ISNA(VLOOKUP(F1060,'2021功能科目'!A:B,2,FALSE)),"",VLOOKUP(F1060,'2021功能科目'!A:B,2,FALSE))</f>
        <v>2210202</v>
      </c>
      <c r="F1060" s="13" t="s">
        <v>414</v>
      </c>
      <c r="G1060" s="15">
        <v>487020</v>
      </c>
      <c r="H1060" s="15">
        <v>494280</v>
      </c>
    </row>
    <row r="1061" spans="1:8">
      <c r="A1061" s="12">
        <v>255115</v>
      </c>
      <c r="B1061" s="13" t="s">
        <v>273</v>
      </c>
      <c r="C1061" s="14" t="str">
        <f t="shared" si="32"/>
        <v>221</v>
      </c>
      <c r="D1061" s="14" t="str">
        <f t="shared" si="33"/>
        <v>22102</v>
      </c>
      <c r="E1061" s="14">
        <f>IF(ISNA(VLOOKUP(F1061,'2021功能科目'!A:B,2,FALSE)),"",VLOOKUP(F1061,'2021功能科目'!A:B,2,FALSE))</f>
        <v>2210203</v>
      </c>
      <c r="F1061" s="13" t="s">
        <v>415</v>
      </c>
      <c r="G1061" s="15">
        <v>8107368</v>
      </c>
      <c r="H1061" s="15">
        <v>7988556</v>
      </c>
    </row>
    <row r="1062" spans="1:8">
      <c r="A1062" s="12">
        <v>255116</v>
      </c>
      <c r="B1062" s="13" t="s">
        <v>274</v>
      </c>
      <c r="C1062" s="14" t="str">
        <f t="shared" si="32"/>
        <v>205</v>
      </c>
      <c r="D1062" s="14" t="str">
        <f t="shared" si="33"/>
        <v>20502</v>
      </c>
      <c r="E1062" s="14">
        <f>IF(ISNA(VLOOKUP(F1062,'2021功能科目'!A:B,2,FALSE)),"",VLOOKUP(F1062,'2021功能科目'!A:B,2,FALSE))</f>
        <v>2050204</v>
      </c>
      <c r="F1062" s="13" t="s">
        <v>403</v>
      </c>
      <c r="G1062" s="15">
        <v>32253248.58</v>
      </c>
      <c r="H1062" s="15">
        <v>30443338.06</v>
      </c>
    </row>
    <row r="1063" spans="1:8">
      <c r="A1063" s="12">
        <v>255116</v>
      </c>
      <c r="B1063" s="13" t="s">
        <v>274</v>
      </c>
      <c r="C1063" s="14" t="str">
        <f t="shared" si="32"/>
        <v>205</v>
      </c>
      <c r="D1063" s="14" t="str">
        <f t="shared" si="33"/>
        <v>20502</v>
      </c>
      <c r="E1063" s="14">
        <f>IF(ISNA(VLOOKUP(F1063,'2021功能科目'!A:B,2,FALSE)),"",VLOOKUP(F1063,'2021功能科目'!A:B,2,FALSE))</f>
        <v>2050299</v>
      </c>
      <c r="F1063" s="13" t="s">
        <v>404</v>
      </c>
      <c r="G1063" s="15">
        <v>321531</v>
      </c>
      <c r="H1063" s="15">
        <v>690580.88</v>
      </c>
    </row>
    <row r="1064" spans="1:8">
      <c r="A1064" s="12">
        <v>255116</v>
      </c>
      <c r="B1064" s="13" t="s">
        <v>274</v>
      </c>
      <c r="C1064" s="14" t="str">
        <f t="shared" si="32"/>
        <v>205</v>
      </c>
      <c r="D1064" s="14" t="str">
        <f t="shared" si="33"/>
        <v>20508</v>
      </c>
      <c r="E1064" s="14">
        <f>IF(ISNA(VLOOKUP(F1064,'2021功能科目'!A:B,2,FALSE)),"",VLOOKUP(F1064,'2021功能科目'!A:B,2,FALSE))</f>
        <v>2050803</v>
      </c>
      <c r="F1064" s="13" t="s">
        <v>406</v>
      </c>
      <c r="G1064" s="15">
        <v>80920</v>
      </c>
      <c r="H1064" s="15">
        <v>80920</v>
      </c>
    </row>
    <row r="1065" spans="1:8">
      <c r="A1065" s="12">
        <v>255116</v>
      </c>
      <c r="B1065" s="13" t="s">
        <v>274</v>
      </c>
      <c r="C1065" s="14" t="str">
        <f t="shared" si="32"/>
        <v>205</v>
      </c>
      <c r="D1065" s="14" t="str">
        <f t="shared" si="33"/>
        <v>20509</v>
      </c>
      <c r="E1065" s="14">
        <f>IF(ISNA(VLOOKUP(F1065,'2021功能科目'!A:B,2,FALSE)),"",VLOOKUP(F1065,'2021功能科目'!A:B,2,FALSE))</f>
        <v>2050904</v>
      </c>
      <c r="F1065" s="13" t="s">
        <v>407</v>
      </c>
      <c r="G1065" s="15">
        <v>204877</v>
      </c>
      <c r="H1065" s="15">
        <v>204877</v>
      </c>
    </row>
    <row r="1066" spans="1:8">
      <c r="A1066" s="12">
        <v>255116</v>
      </c>
      <c r="B1066" s="13" t="s">
        <v>274</v>
      </c>
      <c r="C1066" s="14" t="str">
        <f t="shared" si="32"/>
        <v>206</v>
      </c>
      <c r="D1066" s="14" t="str">
        <f t="shared" si="33"/>
        <v>20604</v>
      </c>
      <c r="E1066" s="14">
        <f>IF(ISNA(VLOOKUP(F1066,'2021功能科目'!A:B,2,FALSE)),"",VLOOKUP(F1066,'2021功能科目'!A:B,2,FALSE))</f>
        <v>2060499</v>
      </c>
      <c r="F1066" s="13" t="s">
        <v>426</v>
      </c>
      <c r="G1066" s="15">
        <v>200000</v>
      </c>
      <c r="H1066" s="15">
        <v>0</v>
      </c>
    </row>
    <row r="1067" spans="1:8">
      <c r="A1067" s="12">
        <v>255116</v>
      </c>
      <c r="B1067" s="13" t="s">
        <v>274</v>
      </c>
      <c r="C1067" s="14" t="str">
        <f t="shared" si="32"/>
        <v>208</v>
      </c>
      <c r="D1067" s="14" t="str">
        <f t="shared" si="33"/>
        <v>20805</v>
      </c>
      <c r="E1067" s="14">
        <f>IF(ISNA(VLOOKUP(F1067,'2021功能科目'!A:B,2,FALSE)),"",VLOOKUP(F1067,'2021功能科目'!A:B,2,FALSE))</f>
        <v>2080502</v>
      </c>
      <c r="F1067" s="13" t="s">
        <v>408</v>
      </c>
      <c r="G1067" s="15">
        <v>4126629</v>
      </c>
      <c r="H1067" s="15">
        <v>3248414</v>
      </c>
    </row>
    <row r="1068" spans="1:8">
      <c r="A1068" s="12">
        <v>255116</v>
      </c>
      <c r="B1068" s="13" t="s">
        <v>274</v>
      </c>
      <c r="C1068" s="14" t="str">
        <f t="shared" si="32"/>
        <v>208</v>
      </c>
      <c r="D1068" s="14" t="str">
        <f t="shared" si="33"/>
        <v>20805</v>
      </c>
      <c r="E1068" s="14">
        <f>IF(ISNA(VLOOKUP(F1068,'2021功能科目'!A:B,2,FALSE)),"",VLOOKUP(F1068,'2021功能科目'!A:B,2,FALSE))</f>
        <v>2080505</v>
      </c>
      <c r="F1068" s="13" t="s">
        <v>409</v>
      </c>
      <c r="G1068" s="15">
        <v>3293716.8</v>
      </c>
      <c r="H1068" s="15">
        <v>3659837.12</v>
      </c>
    </row>
    <row r="1069" spans="1:8">
      <c r="A1069" s="12">
        <v>255116</v>
      </c>
      <c r="B1069" s="13" t="s">
        <v>274</v>
      </c>
      <c r="C1069" s="14" t="str">
        <f t="shared" si="32"/>
        <v>208</v>
      </c>
      <c r="D1069" s="14" t="str">
        <f t="shared" si="33"/>
        <v>20805</v>
      </c>
      <c r="E1069" s="14">
        <f>IF(ISNA(VLOOKUP(F1069,'2021功能科目'!A:B,2,FALSE)),"",VLOOKUP(F1069,'2021功能科目'!A:B,2,FALSE))</f>
        <v>2080506</v>
      </c>
      <c r="F1069" s="13" t="s">
        <v>410</v>
      </c>
      <c r="G1069" s="15">
        <v>1646858.4</v>
      </c>
      <c r="H1069" s="15">
        <v>1829918.56</v>
      </c>
    </row>
    <row r="1070" spans="1:8">
      <c r="A1070" s="12">
        <v>255116</v>
      </c>
      <c r="B1070" s="13" t="s">
        <v>274</v>
      </c>
      <c r="C1070" s="14" t="str">
        <f t="shared" si="32"/>
        <v>210</v>
      </c>
      <c r="D1070" s="14" t="str">
        <f t="shared" si="33"/>
        <v>21011</v>
      </c>
      <c r="E1070" s="14">
        <f>IF(ISNA(VLOOKUP(F1070,'2021功能科目'!A:B,2,FALSE)),"",VLOOKUP(F1070,'2021功能科目'!A:B,2,FALSE))</f>
        <v>2101102</v>
      </c>
      <c r="F1070" s="13" t="s">
        <v>411</v>
      </c>
      <c r="G1070" s="15">
        <v>3603227.38</v>
      </c>
      <c r="H1070" s="15">
        <v>2973617.66</v>
      </c>
    </row>
    <row r="1071" spans="1:8">
      <c r="A1071" s="12">
        <v>255116</v>
      </c>
      <c r="B1071" s="13" t="s">
        <v>274</v>
      </c>
      <c r="C1071" s="14" t="str">
        <f t="shared" si="32"/>
        <v>210</v>
      </c>
      <c r="D1071" s="14" t="str">
        <f t="shared" si="33"/>
        <v>21011</v>
      </c>
      <c r="E1071" s="14">
        <f>IF(ISNA(VLOOKUP(F1071,'2021功能科目'!A:B,2,FALSE)),"",VLOOKUP(F1071,'2021功能科目'!A:B,2,FALSE))</f>
        <v>2101199</v>
      </c>
      <c r="F1071" s="13" t="s">
        <v>412</v>
      </c>
      <c r="G1071" s="15">
        <v>180000</v>
      </c>
      <c r="H1071" s="15">
        <v>270000</v>
      </c>
    </row>
    <row r="1072" spans="1:8">
      <c r="A1072" s="12">
        <v>255116</v>
      </c>
      <c r="B1072" s="13" t="s">
        <v>274</v>
      </c>
      <c r="C1072" s="14" t="str">
        <f t="shared" si="32"/>
        <v>221</v>
      </c>
      <c r="D1072" s="14" t="str">
        <f t="shared" si="33"/>
        <v>22102</v>
      </c>
      <c r="E1072" s="14">
        <f>IF(ISNA(VLOOKUP(F1072,'2021功能科目'!A:B,2,FALSE)),"",VLOOKUP(F1072,'2021功能科目'!A:B,2,FALSE))</f>
        <v>2210201</v>
      </c>
      <c r="F1072" s="13" t="s">
        <v>413</v>
      </c>
      <c r="G1072" s="15">
        <v>3429105</v>
      </c>
      <c r="H1072" s="15">
        <v>3001917.84</v>
      </c>
    </row>
    <row r="1073" spans="1:8">
      <c r="A1073" s="12">
        <v>255116</v>
      </c>
      <c r="B1073" s="13" t="s">
        <v>274</v>
      </c>
      <c r="C1073" s="14" t="str">
        <f t="shared" si="32"/>
        <v>221</v>
      </c>
      <c r="D1073" s="14" t="str">
        <f t="shared" si="33"/>
        <v>22102</v>
      </c>
      <c r="E1073" s="14">
        <f>IF(ISNA(VLOOKUP(F1073,'2021功能科目'!A:B,2,FALSE)),"",VLOOKUP(F1073,'2021功能科目'!A:B,2,FALSE))</f>
        <v>2210202</v>
      </c>
      <c r="F1073" s="13" t="s">
        <v>414</v>
      </c>
      <c r="G1073" s="15">
        <v>246840</v>
      </c>
      <c r="H1073" s="15">
        <v>250440</v>
      </c>
    </row>
    <row r="1074" spans="1:8">
      <c r="A1074" s="12">
        <v>255116</v>
      </c>
      <c r="B1074" s="13" t="s">
        <v>274</v>
      </c>
      <c r="C1074" s="14" t="str">
        <f t="shared" si="32"/>
        <v>221</v>
      </c>
      <c r="D1074" s="14" t="str">
        <f t="shared" si="33"/>
        <v>22102</v>
      </c>
      <c r="E1074" s="14">
        <f>IF(ISNA(VLOOKUP(F1074,'2021功能科目'!A:B,2,FALSE)),"",VLOOKUP(F1074,'2021功能科目'!A:B,2,FALSE))</f>
        <v>2210203</v>
      </c>
      <c r="F1074" s="13" t="s">
        <v>415</v>
      </c>
      <c r="G1074" s="15">
        <v>2698800</v>
      </c>
      <c r="H1074" s="15">
        <v>2698800</v>
      </c>
    </row>
    <row r="1075" spans="1:8">
      <c r="A1075" s="12">
        <v>255117</v>
      </c>
      <c r="B1075" s="13" t="s">
        <v>275</v>
      </c>
      <c r="C1075" s="14" t="str">
        <f t="shared" si="32"/>
        <v>205</v>
      </c>
      <c r="D1075" s="14" t="str">
        <f t="shared" si="33"/>
        <v>20502</v>
      </c>
      <c r="E1075" s="14">
        <f>IF(ISNA(VLOOKUP(F1075,'2021功能科目'!A:B,2,FALSE)),"",VLOOKUP(F1075,'2021功能科目'!A:B,2,FALSE))</f>
        <v>2050204</v>
      </c>
      <c r="F1075" s="13" t="s">
        <v>403</v>
      </c>
      <c r="G1075" s="15">
        <v>35180000.87</v>
      </c>
      <c r="H1075" s="15">
        <v>28472287.76</v>
      </c>
    </row>
    <row r="1076" spans="1:8">
      <c r="A1076" s="12">
        <v>255117</v>
      </c>
      <c r="B1076" s="13" t="s">
        <v>275</v>
      </c>
      <c r="C1076" s="14" t="str">
        <f t="shared" si="32"/>
        <v>205</v>
      </c>
      <c r="D1076" s="14" t="str">
        <f t="shared" si="33"/>
        <v>20508</v>
      </c>
      <c r="E1076" s="14">
        <f>IF(ISNA(VLOOKUP(F1076,'2021功能科目'!A:B,2,FALSE)),"",VLOOKUP(F1076,'2021功能科目'!A:B,2,FALSE))</f>
        <v>2050803</v>
      </c>
      <c r="F1076" s="13" t="s">
        <v>406</v>
      </c>
      <c r="G1076" s="15">
        <v>0</v>
      </c>
      <c r="H1076" s="15">
        <v>82280</v>
      </c>
    </row>
    <row r="1077" spans="1:8">
      <c r="A1077" s="12">
        <v>255117</v>
      </c>
      <c r="B1077" s="13" t="s">
        <v>275</v>
      </c>
      <c r="C1077" s="14" t="str">
        <f t="shared" si="32"/>
        <v>205</v>
      </c>
      <c r="D1077" s="14" t="str">
        <f t="shared" si="33"/>
        <v>20509</v>
      </c>
      <c r="E1077" s="14">
        <f>IF(ISNA(VLOOKUP(F1077,'2021功能科目'!A:B,2,FALSE)),"",VLOOKUP(F1077,'2021功能科目'!A:B,2,FALSE))</f>
        <v>2050904</v>
      </c>
      <c r="F1077" s="13" t="s">
        <v>407</v>
      </c>
      <c r="G1077" s="15">
        <v>952190.94</v>
      </c>
      <c r="H1077" s="15">
        <v>952500</v>
      </c>
    </row>
    <row r="1078" spans="1:8">
      <c r="A1078" s="12">
        <v>255117</v>
      </c>
      <c r="B1078" s="13" t="s">
        <v>275</v>
      </c>
      <c r="C1078" s="14" t="str">
        <f t="shared" si="32"/>
        <v>208</v>
      </c>
      <c r="D1078" s="14" t="str">
        <f t="shared" si="33"/>
        <v>20805</v>
      </c>
      <c r="E1078" s="14">
        <f>IF(ISNA(VLOOKUP(F1078,'2021功能科目'!A:B,2,FALSE)),"",VLOOKUP(F1078,'2021功能科目'!A:B,2,FALSE))</f>
        <v>2080502</v>
      </c>
      <c r="F1078" s="13" t="s">
        <v>408</v>
      </c>
      <c r="G1078" s="15">
        <v>1853341.29</v>
      </c>
      <c r="H1078" s="15">
        <v>1829783.36</v>
      </c>
    </row>
    <row r="1079" spans="1:8">
      <c r="A1079" s="12">
        <v>255117</v>
      </c>
      <c r="B1079" s="13" t="s">
        <v>275</v>
      </c>
      <c r="C1079" s="14" t="str">
        <f t="shared" si="32"/>
        <v>208</v>
      </c>
      <c r="D1079" s="14" t="str">
        <f t="shared" si="33"/>
        <v>20805</v>
      </c>
      <c r="E1079" s="14">
        <f>IF(ISNA(VLOOKUP(F1079,'2021功能科目'!A:B,2,FALSE)),"",VLOOKUP(F1079,'2021功能科目'!A:B,2,FALSE))</f>
        <v>2080505</v>
      </c>
      <c r="F1079" s="13" t="s">
        <v>409</v>
      </c>
      <c r="G1079" s="15">
        <v>3250000</v>
      </c>
      <c r="H1079" s="15">
        <v>3650373.76</v>
      </c>
    </row>
    <row r="1080" spans="1:8">
      <c r="A1080" s="12">
        <v>255117</v>
      </c>
      <c r="B1080" s="13" t="s">
        <v>275</v>
      </c>
      <c r="C1080" s="14" t="str">
        <f t="shared" si="32"/>
        <v>208</v>
      </c>
      <c r="D1080" s="14" t="str">
        <f t="shared" si="33"/>
        <v>20805</v>
      </c>
      <c r="E1080" s="14">
        <f>IF(ISNA(VLOOKUP(F1080,'2021功能科目'!A:B,2,FALSE)),"",VLOOKUP(F1080,'2021功能科目'!A:B,2,FALSE))</f>
        <v>2080506</v>
      </c>
      <c r="F1080" s="13" t="s">
        <v>410</v>
      </c>
      <c r="G1080" s="15">
        <v>1825186.88</v>
      </c>
      <c r="H1080" s="15">
        <v>1825186.88</v>
      </c>
    </row>
    <row r="1081" spans="1:8">
      <c r="A1081" s="12">
        <v>255117</v>
      </c>
      <c r="B1081" s="13" t="s">
        <v>275</v>
      </c>
      <c r="C1081" s="14" t="str">
        <f t="shared" si="32"/>
        <v>210</v>
      </c>
      <c r="D1081" s="14" t="str">
        <f t="shared" si="33"/>
        <v>21011</v>
      </c>
      <c r="E1081" s="14">
        <f>IF(ISNA(VLOOKUP(F1081,'2021功能科目'!A:B,2,FALSE)),"",VLOOKUP(F1081,'2021功能科目'!A:B,2,FALSE))</f>
        <v>2101102</v>
      </c>
      <c r="F1081" s="13" t="s">
        <v>411</v>
      </c>
      <c r="G1081" s="15">
        <v>2730000</v>
      </c>
      <c r="H1081" s="15">
        <v>2965928.68</v>
      </c>
    </row>
    <row r="1082" spans="1:8">
      <c r="A1082" s="12">
        <v>255117</v>
      </c>
      <c r="B1082" s="13" t="s">
        <v>275</v>
      </c>
      <c r="C1082" s="14" t="str">
        <f t="shared" si="32"/>
        <v>210</v>
      </c>
      <c r="D1082" s="14" t="str">
        <f t="shared" si="33"/>
        <v>21011</v>
      </c>
      <c r="E1082" s="14">
        <f>IF(ISNA(VLOOKUP(F1082,'2021功能科目'!A:B,2,FALSE)),"",VLOOKUP(F1082,'2021功能科目'!A:B,2,FALSE))</f>
        <v>2101199</v>
      </c>
      <c r="F1082" s="13" t="s">
        <v>412</v>
      </c>
      <c r="G1082" s="15">
        <v>90000</v>
      </c>
      <c r="H1082" s="15">
        <v>90000</v>
      </c>
    </row>
    <row r="1083" spans="1:8">
      <c r="A1083" s="12">
        <v>255117</v>
      </c>
      <c r="B1083" s="13" t="s">
        <v>275</v>
      </c>
      <c r="C1083" s="14" t="str">
        <f t="shared" si="32"/>
        <v>221</v>
      </c>
      <c r="D1083" s="14" t="str">
        <f t="shared" si="33"/>
        <v>22102</v>
      </c>
      <c r="E1083" s="14">
        <f>IF(ISNA(VLOOKUP(F1083,'2021功能科目'!A:B,2,FALSE)),"",VLOOKUP(F1083,'2021功能科目'!A:B,2,FALSE))</f>
        <v>2210201</v>
      </c>
      <c r="F1083" s="13" t="s">
        <v>413</v>
      </c>
      <c r="G1083" s="15">
        <v>3091753</v>
      </c>
      <c r="H1083" s="15">
        <v>2999140.32</v>
      </c>
    </row>
    <row r="1084" spans="1:8">
      <c r="A1084" s="12">
        <v>255117</v>
      </c>
      <c r="B1084" s="13" t="s">
        <v>275</v>
      </c>
      <c r="C1084" s="14" t="str">
        <f t="shared" si="32"/>
        <v>221</v>
      </c>
      <c r="D1084" s="14" t="str">
        <f t="shared" si="33"/>
        <v>22102</v>
      </c>
      <c r="E1084" s="14">
        <f>IF(ISNA(VLOOKUP(F1084,'2021功能科目'!A:B,2,FALSE)),"",VLOOKUP(F1084,'2021功能科目'!A:B,2,FALSE))</f>
        <v>2210202</v>
      </c>
      <c r="F1084" s="13" t="s">
        <v>414</v>
      </c>
      <c r="G1084" s="15">
        <v>123900</v>
      </c>
      <c r="H1084" s="15">
        <v>123240</v>
      </c>
    </row>
    <row r="1085" spans="1:8">
      <c r="A1085" s="12">
        <v>255117</v>
      </c>
      <c r="B1085" s="13" t="s">
        <v>275</v>
      </c>
      <c r="C1085" s="14" t="str">
        <f t="shared" si="32"/>
        <v>221</v>
      </c>
      <c r="D1085" s="14" t="str">
        <f t="shared" si="33"/>
        <v>22102</v>
      </c>
      <c r="E1085" s="14">
        <f>IF(ISNA(VLOOKUP(F1085,'2021功能科目'!A:B,2,FALSE)),"",VLOOKUP(F1085,'2021功能科目'!A:B,2,FALSE))</f>
        <v>2210203</v>
      </c>
      <c r="F1085" s="13" t="s">
        <v>415</v>
      </c>
      <c r="G1085" s="15">
        <v>2967287</v>
      </c>
      <c r="H1085" s="15">
        <v>2939220</v>
      </c>
    </row>
    <row r="1086" spans="1:8">
      <c r="A1086" s="12">
        <v>255119</v>
      </c>
      <c r="B1086" s="13" t="s">
        <v>276</v>
      </c>
      <c r="C1086" s="14" t="str">
        <f t="shared" si="32"/>
        <v>205</v>
      </c>
      <c r="D1086" s="14" t="str">
        <f t="shared" si="33"/>
        <v>20502</v>
      </c>
      <c r="E1086" s="14">
        <f>IF(ISNA(VLOOKUP(F1086,'2021功能科目'!A:B,2,FALSE)),"",VLOOKUP(F1086,'2021功能科目'!A:B,2,FALSE))</f>
        <v>2050203</v>
      </c>
      <c r="F1086" s="13" t="s">
        <v>405</v>
      </c>
      <c r="G1086" s="15">
        <v>76773.33</v>
      </c>
      <c r="H1086" s="15">
        <v>0</v>
      </c>
    </row>
    <row r="1087" spans="1:8">
      <c r="A1087" s="12">
        <v>255119</v>
      </c>
      <c r="B1087" s="13" t="s">
        <v>276</v>
      </c>
      <c r="C1087" s="14" t="str">
        <f t="shared" si="32"/>
        <v>205</v>
      </c>
      <c r="D1087" s="14" t="str">
        <f t="shared" si="33"/>
        <v>20502</v>
      </c>
      <c r="E1087" s="14">
        <f>IF(ISNA(VLOOKUP(F1087,'2021功能科目'!A:B,2,FALSE)),"",VLOOKUP(F1087,'2021功能科目'!A:B,2,FALSE))</f>
        <v>2050204</v>
      </c>
      <c r="F1087" s="13" t="s">
        <v>403</v>
      </c>
      <c r="G1087" s="15">
        <v>72394851.46</v>
      </c>
      <c r="H1087" s="15">
        <v>68841587.96</v>
      </c>
    </row>
    <row r="1088" spans="1:8">
      <c r="A1088" s="12">
        <v>255119</v>
      </c>
      <c r="B1088" s="13" t="s">
        <v>276</v>
      </c>
      <c r="C1088" s="14" t="str">
        <f t="shared" si="32"/>
        <v>205</v>
      </c>
      <c r="D1088" s="14" t="str">
        <f t="shared" si="33"/>
        <v>20502</v>
      </c>
      <c r="E1088" s="14">
        <f>IF(ISNA(VLOOKUP(F1088,'2021功能科目'!A:B,2,FALSE)),"",VLOOKUP(F1088,'2021功能科目'!A:B,2,FALSE))</f>
        <v>2050299</v>
      </c>
      <c r="F1088" s="13" t="s">
        <v>404</v>
      </c>
      <c r="G1088" s="15">
        <v>2166696.75</v>
      </c>
      <c r="H1088" s="15">
        <v>2046700</v>
      </c>
    </row>
    <row r="1089" spans="1:8">
      <c r="A1089" s="12">
        <v>255119</v>
      </c>
      <c r="B1089" s="13" t="s">
        <v>276</v>
      </c>
      <c r="C1089" s="14" t="str">
        <f t="shared" si="32"/>
        <v>205</v>
      </c>
      <c r="D1089" s="14" t="str">
        <f t="shared" si="33"/>
        <v>20508</v>
      </c>
      <c r="E1089" s="14">
        <f>IF(ISNA(VLOOKUP(F1089,'2021功能科目'!A:B,2,FALSE)),"",VLOOKUP(F1089,'2021功能科目'!A:B,2,FALSE))</f>
        <v>2050803</v>
      </c>
      <c r="F1089" s="13" t="s">
        <v>406</v>
      </c>
      <c r="G1089" s="15">
        <v>178160</v>
      </c>
      <c r="H1089" s="15">
        <v>178160</v>
      </c>
    </row>
    <row r="1090" spans="1:8">
      <c r="A1090" s="12">
        <v>255119</v>
      </c>
      <c r="B1090" s="13" t="s">
        <v>276</v>
      </c>
      <c r="C1090" s="14" t="str">
        <f t="shared" si="32"/>
        <v>205</v>
      </c>
      <c r="D1090" s="14" t="str">
        <f t="shared" si="33"/>
        <v>20509</v>
      </c>
      <c r="E1090" s="14">
        <f>IF(ISNA(VLOOKUP(F1090,'2021功能科目'!A:B,2,FALSE)),"",VLOOKUP(F1090,'2021功能科目'!A:B,2,FALSE))</f>
        <v>2050904</v>
      </c>
      <c r="F1090" s="13" t="s">
        <v>407</v>
      </c>
      <c r="G1090" s="15">
        <v>14780</v>
      </c>
      <c r="H1090" s="15">
        <v>15000</v>
      </c>
    </row>
    <row r="1091" spans="1:8">
      <c r="A1091" s="12">
        <v>255119</v>
      </c>
      <c r="B1091" s="13" t="s">
        <v>276</v>
      </c>
      <c r="C1091" s="14" t="str">
        <f t="shared" ref="C1091:C1154" si="34">LEFT(D1091,3)</f>
        <v>208</v>
      </c>
      <c r="D1091" s="14" t="str">
        <f t="shared" ref="D1091:D1154" si="35">LEFT(E1091,5)</f>
        <v>20805</v>
      </c>
      <c r="E1091" s="14">
        <f>IF(ISNA(VLOOKUP(F1091,'2021功能科目'!A:B,2,FALSE)),"",VLOOKUP(F1091,'2021功能科目'!A:B,2,FALSE))</f>
        <v>2080502</v>
      </c>
      <c r="F1091" s="13" t="s">
        <v>408</v>
      </c>
      <c r="G1091" s="15">
        <v>6598926.1</v>
      </c>
      <c r="H1091" s="15">
        <v>4615204</v>
      </c>
    </row>
    <row r="1092" spans="1:8">
      <c r="A1092" s="12">
        <v>255119</v>
      </c>
      <c r="B1092" s="13" t="s">
        <v>276</v>
      </c>
      <c r="C1092" s="14" t="str">
        <f t="shared" si="34"/>
        <v>208</v>
      </c>
      <c r="D1092" s="14" t="str">
        <f t="shared" si="35"/>
        <v>20805</v>
      </c>
      <c r="E1092" s="14">
        <f>IF(ISNA(VLOOKUP(F1092,'2021功能科目'!A:B,2,FALSE)),"",VLOOKUP(F1092,'2021功能科目'!A:B,2,FALSE))</f>
        <v>2080505</v>
      </c>
      <c r="F1092" s="13" t="s">
        <v>409</v>
      </c>
      <c r="G1092" s="15">
        <v>7704723.76</v>
      </c>
      <c r="H1092" s="15">
        <v>8432201.7</v>
      </c>
    </row>
    <row r="1093" spans="1:8">
      <c r="A1093" s="12">
        <v>255119</v>
      </c>
      <c r="B1093" s="13" t="s">
        <v>276</v>
      </c>
      <c r="C1093" s="14" t="str">
        <f t="shared" si="34"/>
        <v>208</v>
      </c>
      <c r="D1093" s="14" t="str">
        <f t="shared" si="35"/>
        <v>20805</v>
      </c>
      <c r="E1093" s="14">
        <f>IF(ISNA(VLOOKUP(F1093,'2021功能科目'!A:B,2,FALSE)),"",VLOOKUP(F1093,'2021功能科目'!A:B,2,FALSE))</f>
        <v>2080506</v>
      </c>
      <c r="F1093" s="13" t="s">
        <v>410</v>
      </c>
      <c r="G1093" s="15">
        <v>3845019.92</v>
      </c>
      <c r="H1093" s="15">
        <v>4216100.85</v>
      </c>
    </row>
    <row r="1094" spans="1:8">
      <c r="A1094" s="12">
        <v>255119</v>
      </c>
      <c r="B1094" s="13" t="s">
        <v>276</v>
      </c>
      <c r="C1094" s="14" t="str">
        <f t="shared" si="34"/>
        <v>210</v>
      </c>
      <c r="D1094" s="14" t="str">
        <f t="shared" si="35"/>
        <v>21011</v>
      </c>
      <c r="E1094" s="14">
        <f>IF(ISNA(VLOOKUP(F1094,'2021功能科目'!A:B,2,FALSE)),"",VLOOKUP(F1094,'2021功能科目'!A:B,2,FALSE))</f>
        <v>2101102</v>
      </c>
      <c r="F1094" s="13" t="s">
        <v>411</v>
      </c>
      <c r="G1094" s="15">
        <v>8321344.95</v>
      </c>
      <c r="H1094" s="15">
        <v>6851163.88</v>
      </c>
    </row>
    <row r="1095" spans="1:8">
      <c r="A1095" s="12">
        <v>255119</v>
      </c>
      <c r="B1095" s="13" t="s">
        <v>276</v>
      </c>
      <c r="C1095" s="14" t="str">
        <f t="shared" si="34"/>
        <v>210</v>
      </c>
      <c r="D1095" s="14" t="str">
        <f t="shared" si="35"/>
        <v>21011</v>
      </c>
      <c r="E1095" s="14">
        <f>IF(ISNA(VLOOKUP(F1095,'2021功能科目'!A:B,2,FALSE)),"",VLOOKUP(F1095,'2021功能科目'!A:B,2,FALSE))</f>
        <v>2101199</v>
      </c>
      <c r="F1095" s="13" t="s">
        <v>412</v>
      </c>
      <c r="G1095" s="15">
        <v>360000</v>
      </c>
      <c r="H1095" s="15">
        <v>360000</v>
      </c>
    </row>
    <row r="1096" spans="1:8">
      <c r="A1096" s="12">
        <v>255119</v>
      </c>
      <c r="B1096" s="13" t="s">
        <v>276</v>
      </c>
      <c r="C1096" s="14" t="str">
        <f t="shared" si="34"/>
        <v>221</v>
      </c>
      <c r="D1096" s="14" t="str">
        <f t="shared" si="35"/>
        <v>22102</v>
      </c>
      <c r="E1096" s="14">
        <f>IF(ISNA(VLOOKUP(F1096,'2021功能科目'!A:B,2,FALSE)),"",VLOOKUP(F1096,'2021功能科目'!A:B,2,FALSE))</f>
        <v>2210201</v>
      </c>
      <c r="F1096" s="13" t="s">
        <v>413</v>
      </c>
      <c r="G1096" s="15">
        <v>7645358</v>
      </c>
      <c r="H1096" s="15">
        <v>6890071.27</v>
      </c>
    </row>
    <row r="1097" spans="1:8">
      <c r="A1097" s="12">
        <v>255119</v>
      </c>
      <c r="B1097" s="13" t="s">
        <v>276</v>
      </c>
      <c r="C1097" s="14" t="str">
        <f t="shared" si="34"/>
        <v>221</v>
      </c>
      <c r="D1097" s="14" t="str">
        <f t="shared" si="35"/>
        <v>22102</v>
      </c>
      <c r="E1097" s="14">
        <f>IF(ISNA(VLOOKUP(F1097,'2021功能科目'!A:B,2,FALSE)),"",VLOOKUP(F1097,'2021功能科目'!A:B,2,FALSE))</f>
        <v>2210202</v>
      </c>
      <c r="F1097" s="13" t="s">
        <v>414</v>
      </c>
      <c r="G1097" s="15">
        <v>353260</v>
      </c>
      <c r="H1097" s="15">
        <v>354480</v>
      </c>
    </row>
    <row r="1098" spans="1:8">
      <c r="A1098" s="12">
        <v>255119</v>
      </c>
      <c r="B1098" s="13" t="s">
        <v>276</v>
      </c>
      <c r="C1098" s="14" t="str">
        <f t="shared" si="34"/>
        <v>221</v>
      </c>
      <c r="D1098" s="14" t="str">
        <f t="shared" si="35"/>
        <v>22102</v>
      </c>
      <c r="E1098" s="14">
        <f>IF(ISNA(VLOOKUP(F1098,'2021功能科目'!A:B,2,FALSE)),"",VLOOKUP(F1098,'2021功能科目'!A:B,2,FALSE))</f>
        <v>2210203</v>
      </c>
      <c r="F1098" s="13" t="s">
        <v>415</v>
      </c>
      <c r="G1098" s="15">
        <v>6668343</v>
      </c>
      <c r="H1098" s="15">
        <v>6740868</v>
      </c>
    </row>
    <row r="1099" spans="1:8">
      <c r="A1099" s="12">
        <v>255122</v>
      </c>
      <c r="B1099" s="13" t="s">
        <v>277</v>
      </c>
      <c r="C1099" s="14" t="str">
        <f t="shared" si="34"/>
        <v>205</v>
      </c>
      <c r="D1099" s="14" t="str">
        <f t="shared" si="35"/>
        <v>20502</v>
      </c>
      <c r="E1099" s="14">
        <f>IF(ISNA(VLOOKUP(F1099,'2021功能科目'!A:B,2,FALSE)),"",VLOOKUP(F1099,'2021功能科目'!A:B,2,FALSE))</f>
        <v>2050299</v>
      </c>
      <c r="F1099" s="13" t="s">
        <v>404</v>
      </c>
      <c r="G1099" s="15">
        <v>9417.25</v>
      </c>
      <c r="H1099" s="15">
        <v>20200</v>
      </c>
    </row>
    <row r="1100" spans="1:8">
      <c r="A1100" s="12">
        <v>255122</v>
      </c>
      <c r="B1100" s="13" t="s">
        <v>277</v>
      </c>
      <c r="C1100" s="14" t="str">
        <f t="shared" si="34"/>
        <v>205</v>
      </c>
      <c r="D1100" s="14" t="str">
        <f t="shared" si="35"/>
        <v>20503</v>
      </c>
      <c r="E1100" s="14">
        <f>IF(ISNA(VLOOKUP(F1100,'2021功能科目'!A:B,2,FALSE)),"",VLOOKUP(F1100,'2021功能科目'!A:B,2,FALSE))</f>
        <v>2050302</v>
      </c>
      <c r="F1100" s="13" t="s">
        <v>418</v>
      </c>
      <c r="G1100" s="15">
        <v>24289390.75</v>
      </c>
      <c r="H1100" s="15">
        <v>23384775.6</v>
      </c>
    </row>
    <row r="1101" spans="1:8">
      <c r="A1101" s="12">
        <v>255122</v>
      </c>
      <c r="B1101" s="13" t="s">
        <v>277</v>
      </c>
      <c r="C1101" s="14" t="str">
        <f t="shared" si="34"/>
        <v>205</v>
      </c>
      <c r="D1101" s="14" t="str">
        <f t="shared" si="35"/>
        <v>20508</v>
      </c>
      <c r="E1101" s="14">
        <f>IF(ISNA(VLOOKUP(F1101,'2021功能科目'!A:B,2,FALSE)),"",VLOOKUP(F1101,'2021功能科目'!A:B,2,FALSE))</f>
        <v>2050803</v>
      </c>
      <c r="F1101" s="13" t="s">
        <v>406</v>
      </c>
      <c r="G1101" s="15">
        <v>58480</v>
      </c>
      <c r="H1101" s="15">
        <v>58480</v>
      </c>
    </row>
    <row r="1102" spans="1:8">
      <c r="A1102" s="12">
        <v>255122</v>
      </c>
      <c r="B1102" s="13" t="s">
        <v>277</v>
      </c>
      <c r="C1102" s="14" t="str">
        <f t="shared" si="34"/>
        <v>208</v>
      </c>
      <c r="D1102" s="14" t="str">
        <f t="shared" si="35"/>
        <v>20805</v>
      </c>
      <c r="E1102" s="14">
        <f>IF(ISNA(VLOOKUP(F1102,'2021功能科目'!A:B,2,FALSE)),"",VLOOKUP(F1102,'2021功能科目'!A:B,2,FALSE))</f>
        <v>2080502</v>
      </c>
      <c r="F1102" s="13" t="s">
        <v>408</v>
      </c>
      <c r="G1102" s="15">
        <v>5121010.6</v>
      </c>
      <c r="H1102" s="15">
        <v>4345447.6</v>
      </c>
    </row>
    <row r="1103" spans="1:8">
      <c r="A1103" s="12">
        <v>255122</v>
      </c>
      <c r="B1103" s="13" t="s">
        <v>277</v>
      </c>
      <c r="C1103" s="14" t="str">
        <f t="shared" si="34"/>
        <v>208</v>
      </c>
      <c r="D1103" s="14" t="str">
        <f t="shared" si="35"/>
        <v>20805</v>
      </c>
      <c r="E1103" s="14">
        <f>IF(ISNA(VLOOKUP(F1103,'2021功能科目'!A:B,2,FALSE)),"",VLOOKUP(F1103,'2021功能科目'!A:B,2,FALSE))</f>
        <v>2080505</v>
      </c>
      <c r="F1103" s="13" t="s">
        <v>409</v>
      </c>
      <c r="G1103" s="15">
        <v>2651378.88</v>
      </c>
      <c r="H1103" s="15">
        <v>2642669.28</v>
      </c>
    </row>
    <row r="1104" spans="1:8">
      <c r="A1104" s="12">
        <v>255122</v>
      </c>
      <c r="B1104" s="13" t="s">
        <v>277</v>
      </c>
      <c r="C1104" s="14" t="str">
        <f t="shared" si="34"/>
        <v>208</v>
      </c>
      <c r="D1104" s="14" t="str">
        <f t="shared" si="35"/>
        <v>20805</v>
      </c>
      <c r="E1104" s="14">
        <f>IF(ISNA(VLOOKUP(F1104,'2021功能科目'!A:B,2,FALSE)),"",VLOOKUP(F1104,'2021功能科目'!A:B,2,FALSE))</f>
        <v>2080506</v>
      </c>
      <c r="F1104" s="13" t="s">
        <v>410</v>
      </c>
      <c r="G1104" s="15">
        <v>1324818.48</v>
      </c>
      <c r="H1104" s="15">
        <v>1321334.64</v>
      </c>
    </row>
    <row r="1105" spans="1:8">
      <c r="A1105" s="12">
        <v>255122</v>
      </c>
      <c r="B1105" s="13" t="s">
        <v>277</v>
      </c>
      <c r="C1105" s="14" t="str">
        <f t="shared" si="34"/>
        <v>210</v>
      </c>
      <c r="D1105" s="14" t="str">
        <f t="shared" si="35"/>
        <v>21011</v>
      </c>
      <c r="E1105" s="14">
        <f>IF(ISNA(VLOOKUP(F1105,'2021功能科目'!A:B,2,FALSE)),"",VLOOKUP(F1105,'2021功能科目'!A:B,2,FALSE))</f>
        <v>2101102</v>
      </c>
      <c r="F1105" s="13" t="s">
        <v>411</v>
      </c>
      <c r="G1105" s="15">
        <v>2150989.23</v>
      </c>
      <c r="H1105" s="15">
        <v>2147168.79</v>
      </c>
    </row>
    <row r="1106" spans="1:8">
      <c r="A1106" s="12">
        <v>255122</v>
      </c>
      <c r="B1106" s="13" t="s">
        <v>277</v>
      </c>
      <c r="C1106" s="14" t="str">
        <f t="shared" si="34"/>
        <v>210</v>
      </c>
      <c r="D1106" s="14" t="str">
        <f t="shared" si="35"/>
        <v>21011</v>
      </c>
      <c r="E1106" s="14">
        <f>IF(ISNA(VLOOKUP(F1106,'2021功能科目'!A:B,2,FALSE)),"",VLOOKUP(F1106,'2021功能科目'!A:B,2,FALSE))</f>
        <v>2101199</v>
      </c>
      <c r="F1106" s="13" t="s">
        <v>412</v>
      </c>
      <c r="G1106" s="15">
        <v>270000</v>
      </c>
      <c r="H1106" s="15">
        <v>270000</v>
      </c>
    </row>
    <row r="1107" spans="1:8">
      <c r="A1107" s="12">
        <v>255122</v>
      </c>
      <c r="B1107" s="13" t="s">
        <v>277</v>
      </c>
      <c r="C1107" s="14" t="str">
        <f t="shared" si="34"/>
        <v>221</v>
      </c>
      <c r="D1107" s="14" t="str">
        <f t="shared" si="35"/>
        <v>22102</v>
      </c>
      <c r="E1107" s="14">
        <f>IF(ISNA(VLOOKUP(F1107,'2021功能科目'!A:B,2,FALSE)),"",VLOOKUP(F1107,'2021功能科目'!A:B,2,FALSE))</f>
        <v>2210201</v>
      </c>
      <c r="F1107" s="13" t="s">
        <v>413</v>
      </c>
      <c r="G1107" s="15">
        <v>2174815.08</v>
      </c>
      <c r="H1107" s="15">
        <v>2167761.96</v>
      </c>
    </row>
    <row r="1108" spans="1:8">
      <c r="A1108" s="12">
        <v>255122</v>
      </c>
      <c r="B1108" s="13" t="s">
        <v>277</v>
      </c>
      <c r="C1108" s="14" t="str">
        <f t="shared" si="34"/>
        <v>221</v>
      </c>
      <c r="D1108" s="14" t="str">
        <f t="shared" si="35"/>
        <v>22102</v>
      </c>
      <c r="E1108" s="14">
        <f>IF(ISNA(VLOOKUP(F1108,'2021功能科目'!A:B,2,FALSE)),"",VLOOKUP(F1108,'2021功能科目'!A:B,2,FALSE))</f>
        <v>2210202</v>
      </c>
      <c r="F1108" s="13" t="s">
        <v>414</v>
      </c>
      <c r="G1108" s="15">
        <v>323400</v>
      </c>
      <c r="H1108" s="15">
        <v>326520</v>
      </c>
    </row>
    <row r="1109" spans="1:8">
      <c r="A1109" s="12">
        <v>255122</v>
      </c>
      <c r="B1109" s="13" t="s">
        <v>277</v>
      </c>
      <c r="C1109" s="14" t="str">
        <f t="shared" si="34"/>
        <v>221</v>
      </c>
      <c r="D1109" s="14" t="str">
        <f t="shared" si="35"/>
        <v>22102</v>
      </c>
      <c r="E1109" s="14">
        <f>IF(ISNA(VLOOKUP(F1109,'2021功能科目'!A:B,2,FALSE)),"",VLOOKUP(F1109,'2021功能科目'!A:B,2,FALSE))</f>
        <v>2210203</v>
      </c>
      <c r="F1109" s="13" t="s">
        <v>415</v>
      </c>
      <c r="G1109" s="15">
        <v>1828101</v>
      </c>
      <c r="H1109" s="15">
        <v>1883193.6</v>
      </c>
    </row>
    <row r="1110" spans="1:8">
      <c r="A1110" s="12">
        <v>255124</v>
      </c>
      <c r="B1110" s="13" t="s">
        <v>278</v>
      </c>
      <c r="C1110" s="14" t="str">
        <f t="shared" si="34"/>
        <v>205</v>
      </c>
      <c r="D1110" s="14" t="str">
        <f t="shared" si="35"/>
        <v>20502</v>
      </c>
      <c r="E1110" s="14">
        <f>IF(ISNA(VLOOKUP(F1110,'2021功能科目'!A:B,2,FALSE)),"",VLOOKUP(F1110,'2021功能科目'!A:B,2,FALSE))</f>
        <v>2050204</v>
      </c>
      <c r="F1110" s="13" t="s">
        <v>403</v>
      </c>
      <c r="G1110" s="15">
        <v>16777554.95</v>
      </c>
      <c r="H1110" s="15">
        <v>15190615.5</v>
      </c>
    </row>
    <row r="1111" spans="1:8">
      <c r="A1111" s="12">
        <v>255124</v>
      </c>
      <c r="B1111" s="13" t="s">
        <v>278</v>
      </c>
      <c r="C1111" s="14" t="str">
        <f t="shared" si="34"/>
        <v>205</v>
      </c>
      <c r="D1111" s="14" t="str">
        <f t="shared" si="35"/>
        <v>20508</v>
      </c>
      <c r="E1111" s="14">
        <f>IF(ISNA(VLOOKUP(F1111,'2021功能科目'!A:B,2,FALSE)),"",VLOOKUP(F1111,'2021功能科目'!A:B,2,FALSE))</f>
        <v>2050803</v>
      </c>
      <c r="F1111" s="13" t="s">
        <v>406</v>
      </c>
      <c r="G1111" s="15">
        <v>0</v>
      </c>
      <c r="H1111" s="15">
        <v>27880</v>
      </c>
    </row>
    <row r="1112" spans="1:8">
      <c r="A1112" s="12">
        <v>255124</v>
      </c>
      <c r="B1112" s="13" t="s">
        <v>278</v>
      </c>
      <c r="C1112" s="14" t="str">
        <f t="shared" si="34"/>
        <v>208</v>
      </c>
      <c r="D1112" s="14" t="str">
        <f t="shared" si="35"/>
        <v>20805</v>
      </c>
      <c r="E1112" s="14">
        <f>IF(ISNA(VLOOKUP(F1112,'2021功能科目'!A:B,2,FALSE)),"",VLOOKUP(F1112,'2021功能科目'!A:B,2,FALSE))</f>
        <v>2080502</v>
      </c>
      <c r="F1112" s="13" t="s">
        <v>408</v>
      </c>
      <c r="G1112" s="15">
        <v>2764695</v>
      </c>
      <c r="H1112" s="15">
        <v>2432549</v>
      </c>
    </row>
    <row r="1113" spans="1:8">
      <c r="A1113" s="12">
        <v>255124</v>
      </c>
      <c r="B1113" s="13" t="s">
        <v>278</v>
      </c>
      <c r="C1113" s="14" t="str">
        <f t="shared" si="34"/>
        <v>208</v>
      </c>
      <c r="D1113" s="14" t="str">
        <f t="shared" si="35"/>
        <v>20805</v>
      </c>
      <c r="E1113" s="14">
        <f>IF(ISNA(VLOOKUP(F1113,'2021功能科目'!A:B,2,FALSE)),"",VLOOKUP(F1113,'2021功能科目'!A:B,2,FALSE))</f>
        <v>2080505</v>
      </c>
      <c r="F1113" s="13" t="s">
        <v>409</v>
      </c>
      <c r="G1113" s="15">
        <v>1155259.82</v>
      </c>
      <c r="H1113" s="15">
        <v>1278517.6</v>
      </c>
    </row>
    <row r="1114" spans="1:8">
      <c r="A1114" s="12">
        <v>255124</v>
      </c>
      <c r="B1114" s="13" t="s">
        <v>278</v>
      </c>
      <c r="C1114" s="14" t="str">
        <f t="shared" si="34"/>
        <v>208</v>
      </c>
      <c r="D1114" s="14" t="str">
        <f t="shared" si="35"/>
        <v>20805</v>
      </c>
      <c r="E1114" s="14">
        <f>IF(ISNA(VLOOKUP(F1114,'2021功能科目'!A:B,2,FALSE)),"",VLOOKUP(F1114,'2021功能科目'!A:B,2,FALSE))</f>
        <v>2080506</v>
      </c>
      <c r="F1114" s="13" t="s">
        <v>410</v>
      </c>
      <c r="G1114" s="15">
        <v>639258.8</v>
      </c>
      <c r="H1114" s="15">
        <v>639258.8</v>
      </c>
    </row>
    <row r="1115" spans="1:8">
      <c r="A1115" s="12">
        <v>255124</v>
      </c>
      <c r="B1115" s="13" t="s">
        <v>278</v>
      </c>
      <c r="C1115" s="14" t="str">
        <f t="shared" si="34"/>
        <v>210</v>
      </c>
      <c r="D1115" s="14" t="str">
        <f t="shared" si="35"/>
        <v>21011</v>
      </c>
      <c r="E1115" s="14">
        <f>IF(ISNA(VLOOKUP(F1115,'2021功能科目'!A:B,2,FALSE)),"",VLOOKUP(F1115,'2021功能科目'!A:B,2,FALSE))</f>
        <v>2101102</v>
      </c>
      <c r="F1115" s="13" t="s">
        <v>411</v>
      </c>
      <c r="G1115" s="15">
        <v>959690.96</v>
      </c>
      <c r="H1115" s="15">
        <v>1038795.55</v>
      </c>
    </row>
    <row r="1116" spans="1:8">
      <c r="A1116" s="12">
        <v>255124</v>
      </c>
      <c r="B1116" s="13" t="s">
        <v>278</v>
      </c>
      <c r="C1116" s="14" t="str">
        <f t="shared" si="34"/>
        <v>210</v>
      </c>
      <c r="D1116" s="14" t="str">
        <f t="shared" si="35"/>
        <v>21011</v>
      </c>
      <c r="E1116" s="14">
        <f>IF(ISNA(VLOOKUP(F1116,'2021功能科目'!A:B,2,FALSE)),"",VLOOKUP(F1116,'2021功能科目'!A:B,2,FALSE))</f>
        <v>2101199</v>
      </c>
      <c r="F1116" s="13" t="s">
        <v>412</v>
      </c>
      <c r="G1116" s="15">
        <v>270000</v>
      </c>
      <c r="H1116" s="15">
        <v>270000</v>
      </c>
    </row>
    <row r="1117" spans="1:8">
      <c r="A1117" s="12">
        <v>255124</v>
      </c>
      <c r="B1117" s="13" t="s">
        <v>278</v>
      </c>
      <c r="C1117" s="14" t="str">
        <f t="shared" si="34"/>
        <v>221</v>
      </c>
      <c r="D1117" s="14" t="str">
        <f t="shared" si="35"/>
        <v>22102</v>
      </c>
      <c r="E1117" s="14">
        <f>IF(ISNA(VLOOKUP(F1117,'2021功能科目'!A:B,2,FALSE)),"",VLOOKUP(F1117,'2021功能科目'!A:B,2,FALSE))</f>
        <v>2210201</v>
      </c>
      <c r="F1117" s="13" t="s">
        <v>413</v>
      </c>
      <c r="G1117" s="15">
        <v>1045288.2</v>
      </c>
      <c r="H1117" s="15">
        <v>1045288.2</v>
      </c>
    </row>
    <row r="1118" spans="1:8">
      <c r="A1118" s="12">
        <v>255124</v>
      </c>
      <c r="B1118" s="13" t="s">
        <v>278</v>
      </c>
      <c r="C1118" s="14" t="str">
        <f t="shared" si="34"/>
        <v>221</v>
      </c>
      <c r="D1118" s="14" t="str">
        <f t="shared" si="35"/>
        <v>22102</v>
      </c>
      <c r="E1118" s="14">
        <f>IF(ISNA(VLOOKUP(F1118,'2021功能科目'!A:B,2,FALSE)),"",VLOOKUP(F1118,'2021功能科目'!A:B,2,FALSE))</f>
        <v>2210202</v>
      </c>
      <c r="F1118" s="13" t="s">
        <v>414</v>
      </c>
      <c r="G1118" s="15">
        <v>167240</v>
      </c>
      <c r="H1118" s="15">
        <v>170040</v>
      </c>
    </row>
    <row r="1119" spans="1:8">
      <c r="A1119" s="12">
        <v>255124</v>
      </c>
      <c r="B1119" s="13" t="s">
        <v>278</v>
      </c>
      <c r="C1119" s="14" t="str">
        <f t="shared" si="34"/>
        <v>221</v>
      </c>
      <c r="D1119" s="14" t="str">
        <f t="shared" si="35"/>
        <v>22102</v>
      </c>
      <c r="E1119" s="14">
        <f>IF(ISNA(VLOOKUP(F1119,'2021功能科目'!A:B,2,FALSE)),"",VLOOKUP(F1119,'2021功能科目'!A:B,2,FALSE))</f>
        <v>2210203</v>
      </c>
      <c r="F1119" s="13" t="s">
        <v>415</v>
      </c>
      <c r="G1119" s="15">
        <v>943992</v>
      </c>
      <c r="H1119" s="15">
        <v>944016</v>
      </c>
    </row>
    <row r="1120" spans="1:8">
      <c r="A1120" s="12">
        <v>255126</v>
      </c>
      <c r="B1120" s="13" t="s">
        <v>279</v>
      </c>
      <c r="C1120" s="14" t="str">
        <f t="shared" si="34"/>
        <v>205</v>
      </c>
      <c r="D1120" s="14" t="str">
        <f t="shared" si="35"/>
        <v>20502</v>
      </c>
      <c r="E1120" s="14">
        <f>IF(ISNA(VLOOKUP(F1120,'2021功能科目'!A:B,2,FALSE)),"",VLOOKUP(F1120,'2021功能科目'!A:B,2,FALSE))</f>
        <v>2050203</v>
      </c>
      <c r="F1120" s="13" t="s">
        <v>405</v>
      </c>
      <c r="G1120" s="15">
        <v>111722.67</v>
      </c>
      <c r="H1120" s="15">
        <v>0</v>
      </c>
    </row>
    <row r="1121" spans="1:8">
      <c r="A1121" s="12">
        <v>255126</v>
      </c>
      <c r="B1121" s="13" t="s">
        <v>279</v>
      </c>
      <c r="C1121" s="14" t="str">
        <f t="shared" si="34"/>
        <v>205</v>
      </c>
      <c r="D1121" s="14" t="str">
        <f t="shared" si="35"/>
        <v>20502</v>
      </c>
      <c r="E1121" s="14">
        <f>IF(ISNA(VLOOKUP(F1121,'2021功能科目'!A:B,2,FALSE)),"",VLOOKUP(F1121,'2021功能科目'!A:B,2,FALSE))</f>
        <v>2050204</v>
      </c>
      <c r="F1121" s="13" t="s">
        <v>403</v>
      </c>
      <c r="G1121" s="15">
        <v>68281614.48</v>
      </c>
      <c r="H1121" s="15">
        <v>63037535.53</v>
      </c>
    </row>
    <row r="1122" spans="1:8">
      <c r="A1122" s="12">
        <v>255126</v>
      </c>
      <c r="B1122" s="13" t="s">
        <v>279</v>
      </c>
      <c r="C1122" s="14" t="str">
        <f t="shared" si="34"/>
        <v>205</v>
      </c>
      <c r="D1122" s="14" t="str">
        <f t="shared" si="35"/>
        <v>20502</v>
      </c>
      <c r="E1122" s="14">
        <f>IF(ISNA(VLOOKUP(F1122,'2021功能科目'!A:B,2,FALSE)),"",VLOOKUP(F1122,'2021功能科目'!A:B,2,FALSE))</f>
        <v>2050299</v>
      </c>
      <c r="F1122" s="13" t="s">
        <v>404</v>
      </c>
      <c r="G1122" s="15">
        <v>866098.16</v>
      </c>
      <c r="H1122" s="15">
        <v>1961300.69</v>
      </c>
    </row>
    <row r="1123" spans="1:8">
      <c r="A1123" s="12">
        <v>255126</v>
      </c>
      <c r="B1123" s="13" t="s">
        <v>279</v>
      </c>
      <c r="C1123" s="14" t="str">
        <f t="shared" si="34"/>
        <v>205</v>
      </c>
      <c r="D1123" s="14" t="str">
        <f t="shared" si="35"/>
        <v>20508</v>
      </c>
      <c r="E1123" s="14">
        <f>IF(ISNA(VLOOKUP(F1123,'2021功能科目'!A:B,2,FALSE)),"",VLOOKUP(F1123,'2021功能科目'!A:B,2,FALSE))</f>
        <v>2050803</v>
      </c>
      <c r="F1123" s="13" t="s">
        <v>406</v>
      </c>
      <c r="G1123" s="15">
        <v>155720</v>
      </c>
      <c r="H1123" s="15">
        <v>155720</v>
      </c>
    </row>
    <row r="1124" spans="1:8">
      <c r="A1124" s="12">
        <v>255126</v>
      </c>
      <c r="B1124" s="13" t="s">
        <v>279</v>
      </c>
      <c r="C1124" s="14" t="str">
        <f t="shared" si="34"/>
        <v>205</v>
      </c>
      <c r="D1124" s="14" t="str">
        <f t="shared" si="35"/>
        <v>20509</v>
      </c>
      <c r="E1124" s="14">
        <f>IF(ISNA(VLOOKUP(F1124,'2021功能科目'!A:B,2,FALSE)),"",VLOOKUP(F1124,'2021功能科目'!A:B,2,FALSE))</f>
        <v>2050904</v>
      </c>
      <c r="F1124" s="13" t="s">
        <v>407</v>
      </c>
      <c r="G1124" s="15">
        <v>2548848</v>
      </c>
      <c r="H1124" s="15">
        <v>2548851</v>
      </c>
    </row>
    <row r="1125" spans="1:8">
      <c r="A1125" s="12">
        <v>255126</v>
      </c>
      <c r="B1125" s="13" t="s">
        <v>279</v>
      </c>
      <c r="C1125" s="14" t="str">
        <f t="shared" si="34"/>
        <v>208</v>
      </c>
      <c r="D1125" s="14" t="str">
        <f t="shared" si="35"/>
        <v>20805</v>
      </c>
      <c r="E1125" s="14">
        <f>IF(ISNA(VLOOKUP(F1125,'2021功能科目'!A:B,2,FALSE)),"",VLOOKUP(F1125,'2021功能科目'!A:B,2,FALSE))</f>
        <v>2080502</v>
      </c>
      <c r="F1125" s="13" t="s">
        <v>408</v>
      </c>
      <c r="G1125" s="15">
        <v>4990342.2</v>
      </c>
      <c r="H1125" s="15">
        <v>4504130</v>
      </c>
    </row>
    <row r="1126" spans="1:8">
      <c r="A1126" s="12">
        <v>255126</v>
      </c>
      <c r="B1126" s="13" t="s">
        <v>279</v>
      </c>
      <c r="C1126" s="14" t="str">
        <f t="shared" si="34"/>
        <v>208</v>
      </c>
      <c r="D1126" s="14" t="str">
        <f t="shared" si="35"/>
        <v>20805</v>
      </c>
      <c r="E1126" s="14">
        <f>IF(ISNA(VLOOKUP(F1126,'2021功能科目'!A:B,2,FALSE)),"",VLOOKUP(F1126,'2021功能科目'!A:B,2,FALSE))</f>
        <v>2080505</v>
      </c>
      <c r="F1126" s="13" t="s">
        <v>409</v>
      </c>
      <c r="G1126" s="15">
        <v>6237620</v>
      </c>
      <c r="H1126" s="15">
        <v>7488519.04</v>
      </c>
    </row>
    <row r="1127" spans="1:8">
      <c r="A1127" s="12">
        <v>255126</v>
      </c>
      <c r="B1127" s="13" t="s">
        <v>279</v>
      </c>
      <c r="C1127" s="14" t="str">
        <f t="shared" si="34"/>
        <v>208</v>
      </c>
      <c r="D1127" s="14" t="str">
        <f t="shared" si="35"/>
        <v>20805</v>
      </c>
      <c r="E1127" s="14">
        <f>IF(ISNA(VLOOKUP(F1127,'2021功能科目'!A:B,2,FALSE)),"",VLOOKUP(F1127,'2021功能科目'!A:B,2,FALSE))</f>
        <v>2080506</v>
      </c>
      <c r="F1127" s="13" t="s">
        <v>410</v>
      </c>
      <c r="G1127" s="15">
        <v>3118810</v>
      </c>
      <c r="H1127" s="15">
        <v>3744259.52</v>
      </c>
    </row>
    <row r="1128" spans="1:8">
      <c r="A1128" s="12">
        <v>255126</v>
      </c>
      <c r="B1128" s="13" t="s">
        <v>279</v>
      </c>
      <c r="C1128" s="14" t="str">
        <f t="shared" si="34"/>
        <v>210</v>
      </c>
      <c r="D1128" s="14" t="str">
        <f t="shared" si="35"/>
        <v>21011</v>
      </c>
      <c r="E1128" s="14">
        <f>IF(ISNA(VLOOKUP(F1128,'2021功能科目'!A:B,2,FALSE)),"",VLOOKUP(F1128,'2021功能科目'!A:B,2,FALSE))</f>
        <v>2101102</v>
      </c>
      <c r="F1128" s="13" t="s">
        <v>411</v>
      </c>
      <c r="G1128" s="15">
        <v>5162718.25</v>
      </c>
      <c r="H1128" s="15">
        <v>6084421.72</v>
      </c>
    </row>
    <row r="1129" spans="1:8">
      <c r="A1129" s="12">
        <v>255126</v>
      </c>
      <c r="B1129" s="13" t="s">
        <v>279</v>
      </c>
      <c r="C1129" s="14" t="str">
        <f t="shared" si="34"/>
        <v>210</v>
      </c>
      <c r="D1129" s="14" t="str">
        <f t="shared" si="35"/>
        <v>21011</v>
      </c>
      <c r="E1129" s="14">
        <f>IF(ISNA(VLOOKUP(F1129,'2021功能科目'!A:B,2,FALSE)),"",VLOOKUP(F1129,'2021功能科目'!A:B,2,FALSE))</f>
        <v>2101199</v>
      </c>
      <c r="F1129" s="13" t="s">
        <v>412</v>
      </c>
      <c r="G1129" s="15">
        <v>270000</v>
      </c>
      <c r="H1129" s="15">
        <v>270000</v>
      </c>
    </row>
    <row r="1130" spans="1:8">
      <c r="A1130" s="12">
        <v>255126</v>
      </c>
      <c r="B1130" s="13" t="s">
        <v>279</v>
      </c>
      <c r="C1130" s="14" t="str">
        <f t="shared" si="34"/>
        <v>221</v>
      </c>
      <c r="D1130" s="14" t="str">
        <f t="shared" si="35"/>
        <v>22102</v>
      </c>
      <c r="E1130" s="14">
        <f>IF(ISNA(VLOOKUP(F1130,'2021功能科目'!A:B,2,FALSE)),"",VLOOKUP(F1130,'2021功能科目'!A:B,2,FALSE))</f>
        <v>2210201</v>
      </c>
      <c r="F1130" s="13" t="s">
        <v>413</v>
      </c>
      <c r="G1130" s="15">
        <v>6464758</v>
      </c>
      <c r="H1130" s="15">
        <v>6111029.28</v>
      </c>
    </row>
    <row r="1131" spans="1:8">
      <c r="A1131" s="12">
        <v>255126</v>
      </c>
      <c r="B1131" s="13" t="s">
        <v>279</v>
      </c>
      <c r="C1131" s="14" t="str">
        <f t="shared" si="34"/>
        <v>221</v>
      </c>
      <c r="D1131" s="14" t="str">
        <f t="shared" si="35"/>
        <v>22102</v>
      </c>
      <c r="E1131" s="14">
        <f>IF(ISNA(VLOOKUP(F1131,'2021功能科目'!A:B,2,FALSE)),"",VLOOKUP(F1131,'2021功能科目'!A:B,2,FALSE))</f>
        <v>2210202</v>
      </c>
      <c r="F1131" s="13" t="s">
        <v>414</v>
      </c>
      <c r="G1131" s="15">
        <v>289770</v>
      </c>
      <c r="H1131" s="15">
        <v>313320</v>
      </c>
    </row>
    <row r="1132" spans="1:8">
      <c r="A1132" s="12">
        <v>255126</v>
      </c>
      <c r="B1132" s="13" t="s">
        <v>279</v>
      </c>
      <c r="C1132" s="14" t="str">
        <f t="shared" si="34"/>
        <v>221</v>
      </c>
      <c r="D1132" s="14" t="str">
        <f t="shared" si="35"/>
        <v>22102</v>
      </c>
      <c r="E1132" s="14">
        <f>IF(ISNA(VLOOKUP(F1132,'2021功能科目'!A:B,2,FALSE)),"",VLOOKUP(F1132,'2021功能科目'!A:B,2,FALSE))</f>
        <v>2210203</v>
      </c>
      <c r="F1132" s="13" t="s">
        <v>415</v>
      </c>
      <c r="G1132" s="15">
        <v>5492112</v>
      </c>
      <c r="H1132" s="15">
        <v>5460264</v>
      </c>
    </row>
    <row r="1133" spans="1:8">
      <c r="A1133" s="12">
        <v>255127</v>
      </c>
      <c r="B1133" s="13" t="s">
        <v>280</v>
      </c>
      <c r="C1133" s="14" t="str">
        <f t="shared" si="34"/>
        <v>205</v>
      </c>
      <c r="D1133" s="14" t="str">
        <f t="shared" si="35"/>
        <v>20502</v>
      </c>
      <c r="E1133" s="14">
        <f>IF(ISNA(VLOOKUP(F1133,'2021功能科目'!A:B,2,FALSE)),"",VLOOKUP(F1133,'2021功能科目'!A:B,2,FALSE))</f>
        <v>2050203</v>
      </c>
      <c r="F1133" s="13" t="s">
        <v>405</v>
      </c>
      <c r="G1133" s="15">
        <v>35074.67</v>
      </c>
      <c r="H1133" s="15">
        <v>0</v>
      </c>
    </row>
    <row r="1134" spans="1:8">
      <c r="A1134" s="12">
        <v>255127</v>
      </c>
      <c r="B1134" s="13" t="s">
        <v>280</v>
      </c>
      <c r="C1134" s="14" t="str">
        <f t="shared" si="34"/>
        <v>205</v>
      </c>
      <c r="D1134" s="14" t="str">
        <f t="shared" si="35"/>
        <v>20502</v>
      </c>
      <c r="E1134" s="14">
        <f>IF(ISNA(VLOOKUP(F1134,'2021功能科目'!A:B,2,FALSE)),"",VLOOKUP(F1134,'2021功能科目'!A:B,2,FALSE))</f>
        <v>2050204</v>
      </c>
      <c r="F1134" s="13" t="s">
        <v>403</v>
      </c>
      <c r="G1134" s="15">
        <v>36864193.68</v>
      </c>
      <c r="H1134" s="15">
        <v>34220689.87</v>
      </c>
    </row>
    <row r="1135" spans="1:8">
      <c r="A1135" s="12">
        <v>255127</v>
      </c>
      <c r="B1135" s="13" t="s">
        <v>280</v>
      </c>
      <c r="C1135" s="14" t="str">
        <f t="shared" si="34"/>
        <v>205</v>
      </c>
      <c r="D1135" s="14" t="str">
        <f t="shared" si="35"/>
        <v>20502</v>
      </c>
      <c r="E1135" s="14">
        <f>IF(ISNA(VLOOKUP(F1135,'2021功能科目'!A:B,2,FALSE)),"",VLOOKUP(F1135,'2021功能科目'!A:B,2,FALSE))</f>
        <v>2050299</v>
      </c>
      <c r="F1135" s="13" t="s">
        <v>404</v>
      </c>
      <c r="G1135" s="15">
        <v>422096.59</v>
      </c>
      <c r="H1135" s="15">
        <v>831599.67</v>
      </c>
    </row>
    <row r="1136" spans="1:8">
      <c r="A1136" s="12">
        <v>255127</v>
      </c>
      <c r="B1136" s="13" t="s">
        <v>280</v>
      </c>
      <c r="C1136" s="14" t="str">
        <f t="shared" si="34"/>
        <v>205</v>
      </c>
      <c r="D1136" s="14" t="str">
        <f t="shared" si="35"/>
        <v>20508</v>
      </c>
      <c r="E1136" s="14">
        <f>IF(ISNA(VLOOKUP(F1136,'2021功能科目'!A:B,2,FALSE)),"",VLOOKUP(F1136,'2021功能科目'!A:B,2,FALSE))</f>
        <v>2050803</v>
      </c>
      <c r="F1136" s="13" t="s">
        <v>406</v>
      </c>
      <c r="G1136" s="15">
        <v>91800</v>
      </c>
      <c r="H1136" s="15">
        <v>91800</v>
      </c>
    </row>
    <row r="1137" spans="1:8">
      <c r="A1137" s="12">
        <v>255127</v>
      </c>
      <c r="B1137" s="13" t="s">
        <v>280</v>
      </c>
      <c r="C1137" s="14" t="str">
        <f t="shared" si="34"/>
        <v>205</v>
      </c>
      <c r="D1137" s="14" t="str">
        <f t="shared" si="35"/>
        <v>20509</v>
      </c>
      <c r="E1137" s="14">
        <f>IF(ISNA(VLOOKUP(F1137,'2021功能科目'!A:B,2,FALSE)),"",VLOOKUP(F1137,'2021功能科目'!A:B,2,FALSE))</f>
        <v>2050904</v>
      </c>
      <c r="F1137" s="13" t="s">
        <v>407</v>
      </c>
      <c r="G1137" s="15">
        <v>155250</v>
      </c>
      <c r="H1137" s="15">
        <v>155250</v>
      </c>
    </row>
    <row r="1138" spans="1:8">
      <c r="A1138" s="12">
        <v>255127</v>
      </c>
      <c r="B1138" s="13" t="s">
        <v>280</v>
      </c>
      <c r="C1138" s="14" t="str">
        <f t="shared" si="34"/>
        <v>208</v>
      </c>
      <c r="D1138" s="14" t="str">
        <f t="shared" si="35"/>
        <v>20805</v>
      </c>
      <c r="E1138" s="14">
        <f>IF(ISNA(VLOOKUP(F1138,'2021功能科目'!A:B,2,FALSE)),"",VLOOKUP(F1138,'2021功能科目'!A:B,2,FALSE))</f>
        <v>2080502</v>
      </c>
      <c r="F1138" s="13" t="s">
        <v>408</v>
      </c>
      <c r="G1138" s="15">
        <v>2761438</v>
      </c>
      <c r="H1138" s="15">
        <v>2040541</v>
      </c>
    </row>
    <row r="1139" spans="1:8">
      <c r="A1139" s="12">
        <v>255127</v>
      </c>
      <c r="B1139" s="13" t="s">
        <v>280</v>
      </c>
      <c r="C1139" s="14" t="str">
        <f t="shared" si="34"/>
        <v>208</v>
      </c>
      <c r="D1139" s="14" t="str">
        <f t="shared" si="35"/>
        <v>20805</v>
      </c>
      <c r="E1139" s="14">
        <f>IF(ISNA(VLOOKUP(F1139,'2021功能科目'!A:B,2,FALSE)),"",VLOOKUP(F1139,'2021功能科目'!A:B,2,FALSE))</f>
        <v>2080505</v>
      </c>
      <c r="F1139" s="13" t="s">
        <v>409</v>
      </c>
      <c r="G1139" s="15">
        <v>4260370.24</v>
      </c>
      <c r="H1139" s="15">
        <v>4144370.24</v>
      </c>
    </row>
    <row r="1140" spans="1:8">
      <c r="A1140" s="12">
        <v>255127</v>
      </c>
      <c r="B1140" s="13" t="s">
        <v>280</v>
      </c>
      <c r="C1140" s="14" t="str">
        <f t="shared" si="34"/>
        <v>208</v>
      </c>
      <c r="D1140" s="14" t="str">
        <f t="shared" si="35"/>
        <v>20805</v>
      </c>
      <c r="E1140" s="14">
        <f>IF(ISNA(VLOOKUP(F1140,'2021功能科目'!A:B,2,FALSE)),"",VLOOKUP(F1140,'2021功能科目'!A:B,2,FALSE))</f>
        <v>2080506</v>
      </c>
      <c r="F1140" s="13" t="s">
        <v>410</v>
      </c>
      <c r="G1140" s="15">
        <v>2131185.12</v>
      </c>
      <c r="H1140" s="15">
        <v>2072185.12</v>
      </c>
    </row>
    <row r="1141" spans="1:8">
      <c r="A1141" s="12">
        <v>255127</v>
      </c>
      <c r="B1141" s="13" t="s">
        <v>280</v>
      </c>
      <c r="C1141" s="14" t="str">
        <f t="shared" si="34"/>
        <v>208</v>
      </c>
      <c r="D1141" s="14" t="str">
        <f t="shared" si="35"/>
        <v>20808</v>
      </c>
      <c r="E1141" s="14">
        <f>IF(ISNA(VLOOKUP(F1141,'2021功能科目'!A:B,2,FALSE)),"",VLOOKUP(F1141,'2021功能科目'!A:B,2,FALSE))</f>
        <v>2080801</v>
      </c>
      <c r="F1141" s="13" t="s">
        <v>416</v>
      </c>
      <c r="G1141" s="15">
        <v>189078</v>
      </c>
      <c r="H1141" s="15">
        <v>0</v>
      </c>
    </row>
    <row r="1142" spans="1:8">
      <c r="A1142" s="12">
        <v>255127</v>
      </c>
      <c r="B1142" s="13" t="s">
        <v>280</v>
      </c>
      <c r="C1142" s="14" t="str">
        <f t="shared" si="34"/>
        <v>210</v>
      </c>
      <c r="D1142" s="14" t="str">
        <f t="shared" si="35"/>
        <v>21011</v>
      </c>
      <c r="E1142" s="14">
        <f>IF(ISNA(VLOOKUP(F1142,'2021功能科目'!A:B,2,FALSE)),"",VLOOKUP(F1142,'2021功能科目'!A:B,2,FALSE))</f>
        <v>2101102</v>
      </c>
      <c r="F1142" s="13" t="s">
        <v>411</v>
      </c>
      <c r="G1142" s="15">
        <v>3893300.82</v>
      </c>
      <c r="H1142" s="15">
        <v>3367300.82</v>
      </c>
    </row>
    <row r="1143" spans="1:8">
      <c r="A1143" s="12">
        <v>255127</v>
      </c>
      <c r="B1143" s="13" t="s">
        <v>280</v>
      </c>
      <c r="C1143" s="14" t="str">
        <f t="shared" si="34"/>
        <v>210</v>
      </c>
      <c r="D1143" s="14" t="str">
        <f t="shared" si="35"/>
        <v>21011</v>
      </c>
      <c r="E1143" s="14">
        <f>IF(ISNA(VLOOKUP(F1143,'2021功能科目'!A:B,2,FALSE)),"",VLOOKUP(F1143,'2021功能科目'!A:B,2,FALSE))</f>
        <v>2101199</v>
      </c>
      <c r="F1143" s="13" t="s">
        <v>412</v>
      </c>
      <c r="G1143" s="15">
        <v>90000</v>
      </c>
      <c r="H1143" s="15">
        <v>180000</v>
      </c>
    </row>
    <row r="1144" spans="1:8">
      <c r="A1144" s="12">
        <v>255127</v>
      </c>
      <c r="B1144" s="13" t="s">
        <v>280</v>
      </c>
      <c r="C1144" s="14" t="str">
        <f t="shared" si="34"/>
        <v>221</v>
      </c>
      <c r="D1144" s="14" t="str">
        <f t="shared" si="35"/>
        <v>22102</v>
      </c>
      <c r="E1144" s="14">
        <f>IF(ISNA(VLOOKUP(F1144,'2021功能科目'!A:B,2,FALSE)),"",VLOOKUP(F1144,'2021功能科目'!A:B,2,FALSE))</f>
        <v>2210201</v>
      </c>
      <c r="F1144" s="13" t="s">
        <v>413</v>
      </c>
      <c r="G1144" s="15">
        <v>3801877.68</v>
      </c>
      <c r="H1144" s="15">
        <v>3399877.68</v>
      </c>
    </row>
    <row r="1145" spans="1:8">
      <c r="A1145" s="12">
        <v>255127</v>
      </c>
      <c r="B1145" s="13" t="s">
        <v>280</v>
      </c>
      <c r="C1145" s="14" t="str">
        <f t="shared" si="34"/>
        <v>221</v>
      </c>
      <c r="D1145" s="14" t="str">
        <f t="shared" si="35"/>
        <v>22102</v>
      </c>
      <c r="E1145" s="14">
        <f>IF(ISNA(VLOOKUP(F1145,'2021功能科目'!A:B,2,FALSE)),"",VLOOKUP(F1145,'2021功能科目'!A:B,2,FALSE))</f>
        <v>2210202</v>
      </c>
      <c r="F1145" s="13" t="s">
        <v>414</v>
      </c>
      <c r="G1145" s="15">
        <v>147360</v>
      </c>
      <c r="H1145" s="15">
        <v>148440</v>
      </c>
    </row>
    <row r="1146" spans="1:8">
      <c r="A1146" s="12">
        <v>255127</v>
      </c>
      <c r="B1146" s="13" t="s">
        <v>280</v>
      </c>
      <c r="C1146" s="14" t="str">
        <f t="shared" si="34"/>
        <v>221</v>
      </c>
      <c r="D1146" s="14" t="str">
        <f t="shared" si="35"/>
        <v>22102</v>
      </c>
      <c r="E1146" s="14">
        <f>IF(ISNA(VLOOKUP(F1146,'2021功能科目'!A:B,2,FALSE)),"",VLOOKUP(F1146,'2021功能科目'!A:B,2,FALSE))</f>
        <v>2210203</v>
      </c>
      <c r="F1146" s="13" t="s">
        <v>415</v>
      </c>
      <c r="G1146" s="15">
        <v>3328231</v>
      </c>
      <c r="H1146" s="15">
        <v>3318576</v>
      </c>
    </row>
    <row r="1147" spans="1:8">
      <c r="A1147" s="12">
        <v>255129</v>
      </c>
      <c r="B1147" s="13" t="s">
        <v>281</v>
      </c>
      <c r="C1147" s="14" t="str">
        <f t="shared" si="34"/>
        <v>205</v>
      </c>
      <c r="D1147" s="14" t="str">
        <f t="shared" si="35"/>
        <v>20502</v>
      </c>
      <c r="E1147" s="14">
        <f>IF(ISNA(VLOOKUP(F1147,'2021功能科目'!A:B,2,FALSE)),"",VLOOKUP(F1147,'2021功能科目'!A:B,2,FALSE))</f>
        <v>2050203</v>
      </c>
      <c r="F1147" s="13" t="s">
        <v>405</v>
      </c>
      <c r="G1147" s="15">
        <v>124053.33</v>
      </c>
      <c r="H1147" s="15">
        <v>0</v>
      </c>
    </row>
    <row r="1148" spans="1:8">
      <c r="A1148" s="12">
        <v>255129</v>
      </c>
      <c r="B1148" s="13" t="s">
        <v>281</v>
      </c>
      <c r="C1148" s="14" t="str">
        <f t="shared" si="34"/>
        <v>205</v>
      </c>
      <c r="D1148" s="14" t="str">
        <f t="shared" si="35"/>
        <v>20502</v>
      </c>
      <c r="E1148" s="14">
        <f>IF(ISNA(VLOOKUP(F1148,'2021功能科目'!A:B,2,FALSE)),"",VLOOKUP(F1148,'2021功能科目'!A:B,2,FALSE))</f>
        <v>2050204</v>
      </c>
      <c r="F1148" s="13" t="s">
        <v>403</v>
      </c>
      <c r="G1148" s="15">
        <v>164854230.99</v>
      </c>
      <c r="H1148" s="15">
        <v>153278835.75</v>
      </c>
    </row>
    <row r="1149" spans="1:8">
      <c r="A1149" s="12">
        <v>255129</v>
      </c>
      <c r="B1149" s="13" t="s">
        <v>281</v>
      </c>
      <c r="C1149" s="14" t="str">
        <f t="shared" si="34"/>
        <v>205</v>
      </c>
      <c r="D1149" s="14" t="str">
        <f t="shared" si="35"/>
        <v>20502</v>
      </c>
      <c r="E1149" s="14">
        <f>IF(ISNA(VLOOKUP(F1149,'2021功能科目'!A:B,2,FALSE)),"",VLOOKUP(F1149,'2021功能科目'!A:B,2,FALSE))</f>
        <v>2050299</v>
      </c>
      <c r="F1149" s="13" t="s">
        <v>404</v>
      </c>
      <c r="G1149" s="15">
        <v>6734467.12</v>
      </c>
      <c r="H1149" s="15">
        <v>2979773.46</v>
      </c>
    </row>
    <row r="1150" spans="1:8">
      <c r="A1150" s="12">
        <v>255129</v>
      </c>
      <c r="B1150" s="13" t="s">
        <v>281</v>
      </c>
      <c r="C1150" s="14" t="str">
        <f t="shared" si="34"/>
        <v>205</v>
      </c>
      <c r="D1150" s="14" t="str">
        <f t="shared" si="35"/>
        <v>20508</v>
      </c>
      <c r="E1150" s="14">
        <f>IF(ISNA(VLOOKUP(F1150,'2021功能科目'!A:B,2,FALSE)),"",VLOOKUP(F1150,'2021功能科目'!A:B,2,FALSE))</f>
        <v>2050803</v>
      </c>
      <c r="F1150" s="13" t="s">
        <v>406</v>
      </c>
      <c r="G1150" s="15">
        <v>237613.1</v>
      </c>
      <c r="H1150" s="15">
        <v>380120</v>
      </c>
    </row>
    <row r="1151" spans="1:8">
      <c r="A1151" s="12">
        <v>255129</v>
      </c>
      <c r="B1151" s="13" t="s">
        <v>281</v>
      </c>
      <c r="C1151" s="14" t="str">
        <f t="shared" si="34"/>
        <v>205</v>
      </c>
      <c r="D1151" s="14" t="str">
        <f t="shared" si="35"/>
        <v>20509</v>
      </c>
      <c r="E1151" s="14">
        <f>IF(ISNA(VLOOKUP(F1151,'2021功能科目'!A:B,2,FALSE)),"",VLOOKUP(F1151,'2021功能科目'!A:B,2,FALSE))</f>
        <v>2050904</v>
      </c>
      <c r="F1151" s="13" t="s">
        <v>407</v>
      </c>
      <c r="G1151" s="15">
        <v>10873271</v>
      </c>
      <c r="H1151" s="15">
        <v>10911079</v>
      </c>
    </row>
    <row r="1152" spans="1:8">
      <c r="A1152" s="12">
        <v>255129</v>
      </c>
      <c r="B1152" s="13" t="s">
        <v>281</v>
      </c>
      <c r="C1152" s="14" t="str">
        <f t="shared" si="34"/>
        <v>208</v>
      </c>
      <c r="D1152" s="14" t="str">
        <f t="shared" si="35"/>
        <v>20805</v>
      </c>
      <c r="E1152" s="14">
        <f>IF(ISNA(VLOOKUP(F1152,'2021功能科目'!A:B,2,FALSE)),"",VLOOKUP(F1152,'2021功能科目'!A:B,2,FALSE))</f>
        <v>2080502</v>
      </c>
      <c r="F1152" s="13" t="s">
        <v>408</v>
      </c>
      <c r="G1152" s="15">
        <v>14557666.31</v>
      </c>
      <c r="H1152" s="15">
        <v>12027370.76</v>
      </c>
    </row>
    <row r="1153" spans="1:8">
      <c r="A1153" s="12">
        <v>255129</v>
      </c>
      <c r="B1153" s="13" t="s">
        <v>281</v>
      </c>
      <c r="C1153" s="14" t="str">
        <f t="shared" si="34"/>
        <v>208</v>
      </c>
      <c r="D1153" s="14" t="str">
        <f t="shared" si="35"/>
        <v>20805</v>
      </c>
      <c r="E1153" s="14">
        <f>IF(ISNA(VLOOKUP(F1153,'2021功能科目'!A:B,2,FALSE)),"",VLOOKUP(F1153,'2021功能科目'!A:B,2,FALSE))</f>
        <v>2080505</v>
      </c>
      <c r="F1153" s="13" t="s">
        <v>409</v>
      </c>
      <c r="G1153" s="15">
        <v>17730000</v>
      </c>
      <c r="H1153" s="15">
        <v>18249975.68</v>
      </c>
    </row>
    <row r="1154" spans="1:8">
      <c r="A1154" s="12">
        <v>255129</v>
      </c>
      <c r="B1154" s="13" t="s">
        <v>281</v>
      </c>
      <c r="C1154" s="14" t="str">
        <f t="shared" si="34"/>
        <v>208</v>
      </c>
      <c r="D1154" s="14" t="str">
        <f t="shared" si="35"/>
        <v>20805</v>
      </c>
      <c r="E1154" s="14">
        <f>IF(ISNA(VLOOKUP(F1154,'2021功能科目'!A:B,2,FALSE)),"",VLOOKUP(F1154,'2021功能科目'!A:B,2,FALSE))</f>
        <v>2080506</v>
      </c>
      <c r="F1154" s="13" t="s">
        <v>410</v>
      </c>
      <c r="G1154" s="15">
        <v>8865425.39</v>
      </c>
      <c r="H1154" s="15">
        <v>9124987.84</v>
      </c>
    </row>
    <row r="1155" spans="1:8">
      <c r="A1155" s="12">
        <v>255129</v>
      </c>
      <c r="B1155" s="13" t="s">
        <v>281</v>
      </c>
      <c r="C1155" s="14" t="str">
        <f t="shared" ref="C1155:C1218" si="36">LEFT(D1155,3)</f>
        <v>210</v>
      </c>
      <c r="D1155" s="14" t="str">
        <f t="shared" ref="D1155:D1218" si="37">LEFT(E1155,5)</f>
        <v>21011</v>
      </c>
      <c r="E1155" s="14">
        <f>IF(ISNA(VLOOKUP(F1155,'2021功能科目'!A:B,2,FALSE)),"",VLOOKUP(F1155,'2021功能科目'!A:B,2,FALSE))</f>
        <v>2101102</v>
      </c>
      <c r="F1155" s="13" t="s">
        <v>411</v>
      </c>
      <c r="G1155" s="15">
        <v>17948105.24</v>
      </c>
      <c r="H1155" s="15">
        <v>14828105.24</v>
      </c>
    </row>
    <row r="1156" spans="1:8">
      <c r="A1156" s="12">
        <v>255129</v>
      </c>
      <c r="B1156" s="13" t="s">
        <v>281</v>
      </c>
      <c r="C1156" s="14" t="str">
        <f t="shared" si="36"/>
        <v>210</v>
      </c>
      <c r="D1156" s="14" t="str">
        <f t="shared" si="37"/>
        <v>21011</v>
      </c>
      <c r="E1156" s="14">
        <f>IF(ISNA(VLOOKUP(F1156,'2021功能科目'!A:B,2,FALSE)),"",VLOOKUP(F1156,'2021功能科目'!A:B,2,FALSE))</f>
        <v>2101199</v>
      </c>
      <c r="F1156" s="13" t="s">
        <v>412</v>
      </c>
      <c r="G1156" s="15">
        <v>1065000</v>
      </c>
      <c r="H1156" s="15">
        <v>1260000</v>
      </c>
    </row>
    <row r="1157" spans="1:8">
      <c r="A1157" s="12">
        <v>255129</v>
      </c>
      <c r="B1157" s="13" t="s">
        <v>281</v>
      </c>
      <c r="C1157" s="14" t="str">
        <f t="shared" si="36"/>
        <v>221</v>
      </c>
      <c r="D1157" s="14" t="str">
        <f t="shared" si="37"/>
        <v>22102</v>
      </c>
      <c r="E1157" s="14">
        <f>IF(ISNA(VLOOKUP(F1157,'2021功能科目'!A:B,2,FALSE)),"",VLOOKUP(F1157,'2021功能科目'!A:B,2,FALSE))</f>
        <v>2210201</v>
      </c>
      <c r="F1157" s="13" t="s">
        <v>413</v>
      </c>
      <c r="G1157" s="15">
        <v>16827652.59</v>
      </c>
      <c r="H1157" s="15">
        <v>14894921.76</v>
      </c>
    </row>
    <row r="1158" spans="1:8">
      <c r="A1158" s="12">
        <v>255129</v>
      </c>
      <c r="B1158" s="13" t="s">
        <v>281</v>
      </c>
      <c r="C1158" s="14" t="str">
        <f t="shared" si="36"/>
        <v>221</v>
      </c>
      <c r="D1158" s="14" t="str">
        <f t="shared" si="37"/>
        <v>22102</v>
      </c>
      <c r="E1158" s="14">
        <f>IF(ISNA(VLOOKUP(F1158,'2021功能科目'!A:B,2,FALSE)),"",VLOOKUP(F1158,'2021功能科目'!A:B,2,FALSE))</f>
        <v>2210202</v>
      </c>
      <c r="F1158" s="13" t="s">
        <v>414</v>
      </c>
      <c r="G1158" s="15">
        <v>827270</v>
      </c>
      <c r="H1158" s="15">
        <v>826320</v>
      </c>
    </row>
    <row r="1159" spans="1:8">
      <c r="A1159" s="12">
        <v>255129</v>
      </c>
      <c r="B1159" s="13" t="s">
        <v>281</v>
      </c>
      <c r="C1159" s="14" t="str">
        <f t="shared" si="36"/>
        <v>221</v>
      </c>
      <c r="D1159" s="14" t="str">
        <f t="shared" si="37"/>
        <v>22102</v>
      </c>
      <c r="E1159" s="14">
        <f>IF(ISNA(VLOOKUP(F1159,'2021功能科目'!A:B,2,FALSE)),"",VLOOKUP(F1159,'2021功能科目'!A:B,2,FALSE))</f>
        <v>2210203</v>
      </c>
      <c r="F1159" s="13" t="s">
        <v>415</v>
      </c>
      <c r="G1159" s="15">
        <v>13701882</v>
      </c>
      <c r="H1159" s="15">
        <v>13269660</v>
      </c>
    </row>
    <row r="1160" spans="1:8">
      <c r="A1160" s="12">
        <v>255131</v>
      </c>
      <c r="B1160" s="13" t="s">
        <v>282</v>
      </c>
      <c r="C1160" s="14" t="str">
        <f t="shared" si="36"/>
        <v>205</v>
      </c>
      <c r="D1160" s="14" t="str">
        <f t="shared" si="37"/>
        <v>20502</v>
      </c>
      <c r="E1160" s="14">
        <f>IF(ISNA(VLOOKUP(F1160,'2021功能科目'!A:B,2,FALSE)),"",VLOOKUP(F1160,'2021功能科目'!A:B,2,FALSE))</f>
        <v>2050202</v>
      </c>
      <c r="F1160" s="13" t="s">
        <v>420</v>
      </c>
      <c r="G1160" s="15">
        <v>55538064.58</v>
      </c>
      <c r="H1160" s="15">
        <v>52210588.45</v>
      </c>
    </row>
    <row r="1161" spans="1:8">
      <c r="A1161" s="12">
        <v>255131</v>
      </c>
      <c r="B1161" s="13" t="s">
        <v>282</v>
      </c>
      <c r="C1161" s="14" t="str">
        <f t="shared" si="36"/>
        <v>205</v>
      </c>
      <c r="D1161" s="14" t="str">
        <f t="shared" si="37"/>
        <v>20502</v>
      </c>
      <c r="E1161" s="14">
        <f>IF(ISNA(VLOOKUP(F1161,'2021功能科目'!A:B,2,FALSE)),"",VLOOKUP(F1161,'2021功能科目'!A:B,2,FALSE))</f>
        <v>2050299</v>
      </c>
      <c r="F1161" s="13" t="s">
        <v>404</v>
      </c>
      <c r="G1161" s="15">
        <v>1640204.82</v>
      </c>
      <c r="H1161" s="15">
        <v>2000550</v>
      </c>
    </row>
    <row r="1162" spans="1:8">
      <c r="A1162" s="12">
        <v>255131</v>
      </c>
      <c r="B1162" s="13" t="s">
        <v>282</v>
      </c>
      <c r="C1162" s="14" t="str">
        <f t="shared" si="36"/>
        <v>205</v>
      </c>
      <c r="D1162" s="14" t="str">
        <f t="shared" si="37"/>
        <v>20508</v>
      </c>
      <c r="E1162" s="14">
        <f>IF(ISNA(VLOOKUP(F1162,'2021功能科目'!A:B,2,FALSE)),"",VLOOKUP(F1162,'2021功能科目'!A:B,2,FALSE))</f>
        <v>2050803</v>
      </c>
      <c r="F1162" s="13" t="s">
        <v>406</v>
      </c>
      <c r="G1162" s="15">
        <v>106464.93</v>
      </c>
      <c r="H1162" s="15">
        <v>121040</v>
      </c>
    </row>
    <row r="1163" spans="1:8">
      <c r="A1163" s="12">
        <v>255131</v>
      </c>
      <c r="B1163" s="13" t="s">
        <v>282</v>
      </c>
      <c r="C1163" s="14" t="str">
        <f t="shared" si="36"/>
        <v>205</v>
      </c>
      <c r="D1163" s="14" t="str">
        <f t="shared" si="37"/>
        <v>20509</v>
      </c>
      <c r="E1163" s="14">
        <f>IF(ISNA(VLOOKUP(F1163,'2021功能科目'!A:B,2,FALSE)),"",VLOOKUP(F1163,'2021功能科目'!A:B,2,FALSE))</f>
        <v>2050903</v>
      </c>
      <c r="F1163" s="13" t="s">
        <v>417</v>
      </c>
      <c r="G1163" s="15">
        <v>509553.7</v>
      </c>
      <c r="H1163" s="15">
        <v>850000</v>
      </c>
    </row>
    <row r="1164" spans="1:8">
      <c r="A1164" s="12">
        <v>255131</v>
      </c>
      <c r="B1164" s="13" t="s">
        <v>282</v>
      </c>
      <c r="C1164" s="14" t="str">
        <f t="shared" si="36"/>
        <v>205</v>
      </c>
      <c r="D1164" s="14" t="str">
        <f t="shared" si="37"/>
        <v>20509</v>
      </c>
      <c r="E1164" s="14">
        <f>IF(ISNA(VLOOKUP(F1164,'2021功能科目'!A:B,2,FALSE)),"",VLOOKUP(F1164,'2021功能科目'!A:B,2,FALSE))</f>
        <v>2050904</v>
      </c>
      <c r="F1164" s="13" t="s">
        <v>407</v>
      </c>
      <c r="G1164" s="15">
        <v>0</v>
      </c>
      <c r="H1164" s="15">
        <v>70</v>
      </c>
    </row>
    <row r="1165" spans="1:8">
      <c r="A1165" s="12">
        <v>255131</v>
      </c>
      <c r="B1165" s="13" t="s">
        <v>282</v>
      </c>
      <c r="C1165" s="14" t="str">
        <f t="shared" si="36"/>
        <v>208</v>
      </c>
      <c r="D1165" s="14" t="str">
        <f t="shared" si="37"/>
        <v>20805</v>
      </c>
      <c r="E1165" s="14">
        <f>IF(ISNA(VLOOKUP(F1165,'2021功能科目'!A:B,2,FALSE)),"",VLOOKUP(F1165,'2021功能科目'!A:B,2,FALSE))</f>
        <v>2080502</v>
      </c>
      <c r="F1165" s="13" t="s">
        <v>408</v>
      </c>
      <c r="G1165" s="15">
        <v>4440404.14</v>
      </c>
      <c r="H1165" s="15">
        <v>3442881</v>
      </c>
    </row>
    <row r="1166" spans="1:8">
      <c r="A1166" s="12">
        <v>255131</v>
      </c>
      <c r="B1166" s="13" t="s">
        <v>282</v>
      </c>
      <c r="C1166" s="14" t="str">
        <f t="shared" si="36"/>
        <v>208</v>
      </c>
      <c r="D1166" s="14" t="str">
        <f t="shared" si="37"/>
        <v>20805</v>
      </c>
      <c r="E1166" s="14">
        <f>IF(ISNA(VLOOKUP(F1166,'2021功能科目'!A:B,2,FALSE)),"",VLOOKUP(F1166,'2021功能科目'!A:B,2,FALSE))</f>
        <v>2080505</v>
      </c>
      <c r="F1166" s="13" t="s">
        <v>409</v>
      </c>
      <c r="G1166" s="15">
        <v>5190334.22</v>
      </c>
      <c r="H1166" s="15">
        <v>5903923.68</v>
      </c>
    </row>
    <row r="1167" spans="1:8">
      <c r="A1167" s="12">
        <v>255131</v>
      </c>
      <c r="B1167" s="13" t="s">
        <v>282</v>
      </c>
      <c r="C1167" s="14" t="str">
        <f t="shared" si="36"/>
        <v>208</v>
      </c>
      <c r="D1167" s="14" t="str">
        <f t="shared" si="37"/>
        <v>20805</v>
      </c>
      <c r="E1167" s="14">
        <f>IF(ISNA(VLOOKUP(F1167,'2021功能科目'!A:B,2,FALSE)),"",VLOOKUP(F1167,'2021功能科目'!A:B,2,FALSE))</f>
        <v>2080506</v>
      </c>
      <c r="F1167" s="13" t="s">
        <v>410</v>
      </c>
      <c r="G1167" s="15">
        <v>2594564.52</v>
      </c>
      <c r="H1167" s="15">
        <v>2951961.84</v>
      </c>
    </row>
    <row r="1168" spans="1:8">
      <c r="A1168" s="12">
        <v>255131</v>
      </c>
      <c r="B1168" s="13" t="s">
        <v>282</v>
      </c>
      <c r="C1168" s="14" t="str">
        <f t="shared" si="36"/>
        <v>210</v>
      </c>
      <c r="D1168" s="14" t="str">
        <f t="shared" si="37"/>
        <v>21011</v>
      </c>
      <c r="E1168" s="14">
        <f>IF(ISNA(VLOOKUP(F1168,'2021功能科目'!A:B,2,FALSE)),"",VLOOKUP(F1168,'2021功能科目'!A:B,2,FALSE))</f>
        <v>2101102</v>
      </c>
      <c r="F1168" s="13" t="s">
        <v>411</v>
      </c>
      <c r="G1168" s="15">
        <v>4780234.46</v>
      </c>
      <c r="H1168" s="15">
        <v>4796937.99</v>
      </c>
    </row>
    <row r="1169" spans="1:8">
      <c r="A1169" s="12">
        <v>255131</v>
      </c>
      <c r="B1169" s="13" t="s">
        <v>282</v>
      </c>
      <c r="C1169" s="14" t="str">
        <f t="shared" si="36"/>
        <v>210</v>
      </c>
      <c r="D1169" s="14" t="str">
        <f t="shared" si="37"/>
        <v>21011</v>
      </c>
      <c r="E1169" s="14">
        <f>IF(ISNA(VLOOKUP(F1169,'2021功能科目'!A:B,2,FALSE)),"",VLOOKUP(F1169,'2021功能科目'!A:B,2,FALSE))</f>
        <v>2101199</v>
      </c>
      <c r="F1169" s="13" t="s">
        <v>412</v>
      </c>
      <c r="G1169" s="15">
        <v>180000</v>
      </c>
      <c r="H1169" s="15">
        <v>180000</v>
      </c>
    </row>
    <row r="1170" spans="1:8">
      <c r="A1170" s="12">
        <v>255131</v>
      </c>
      <c r="B1170" s="13" t="s">
        <v>282</v>
      </c>
      <c r="C1170" s="14" t="str">
        <f t="shared" si="36"/>
        <v>221</v>
      </c>
      <c r="D1170" s="14" t="str">
        <f t="shared" si="37"/>
        <v>22102</v>
      </c>
      <c r="E1170" s="14">
        <f>IF(ISNA(VLOOKUP(F1170,'2021功能科目'!A:B,2,FALSE)),"",VLOOKUP(F1170,'2021功能科目'!A:B,2,FALSE))</f>
        <v>2210201</v>
      </c>
      <c r="F1170" s="13" t="s">
        <v>413</v>
      </c>
      <c r="G1170" s="15">
        <v>4903648</v>
      </c>
      <c r="H1170" s="15">
        <v>4812422.76</v>
      </c>
    </row>
    <row r="1171" spans="1:8">
      <c r="A1171" s="12">
        <v>255131</v>
      </c>
      <c r="B1171" s="13" t="s">
        <v>282</v>
      </c>
      <c r="C1171" s="14" t="str">
        <f t="shared" si="36"/>
        <v>221</v>
      </c>
      <c r="D1171" s="14" t="str">
        <f t="shared" si="37"/>
        <v>22102</v>
      </c>
      <c r="E1171" s="14">
        <f>IF(ISNA(VLOOKUP(F1171,'2021功能科目'!A:B,2,FALSE)),"",VLOOKUP(F1171,'2021功能科目'!A:B,2,FALSE))</f>
        <v>2210202</v>
      </c>
      <c r="F1171" s="13" t="s">
        <v>414</v>
      </c>
      <c r="G1171" s="15">
        <v>172075</v>
      </c>
      <c r="H1171" s="15">
        <v>271680</v>
      </c>
    </row>
    <row r="1172" spans="1:8">
      <c r="A1172" s="12">
        <v>255131</v>
      </c>
      <c r="B1172" s="13" t="s">
        <v>282</v>
      </c>
      <c r="C1172" s="14" t="str">
        <f t="shared" si="36"/>
        <v>221</v>
      </c>
      <c r="D1172" s="14" t="str">
        <f t="shared" si="37"/>
        <v>22102</v>
      </c>
      <c r="E1172" s="14">
        <f>IF(ISNA(VLOOKUP(F1172,'2021功能科目'!A:B,2,FALSE)),"",VLOOKUP(F1172,'2021功能科目'!A:B,2,FALSE))</f>
        <v>2210203</v>
      </c>
      <c r="F1172" s="13" t="s">
        <v>415</v>
      </c>
      <c r="G1172" s="15">
        <v>3907846.4</v>
      </c>
      <c r="H1172" s="15">
        <v>3966248.88</v>
      </c>
    </row>
    <row r="1173" spans="1:8">
      <c r="A1173" s="12">
        <v>255132</v>
      </c>
      <c r="B1173" s="13" t="s">
        <v>283</v>
      </c>
      <c r="C1173" s="14" t="str">
        <f t="shared" si="36"/>
        <v>205</v>
      </c>
      <c r="D1173" s="14" t="str">
        <f t="shared" si="37"/>
        <v>20502</v>
      </c>
      <c r="E1173" s="14">
        <f>IF(ISNA(VLOOKUP(F1173,'2021功能科目'!A:B,2,FALSE)),"",VLOOKUP(F1173,'2021功能科目'!A:B,2,FALSE))</f>
        <v>2050202</v>
      </c>
      <c r="F1173" s="13" t="s">
        <v>420</v>
      </c>
      <c r="G1173" s="15">
        <v>35523686.62</v>
      </c>
      <c r="H1173" s="15">
        <v>32498141.74</v>
      </c>
    </row>
    <row r="1174" spans="1:8">
      <c r="A1174" s="12">
        <v>255132</v>
      </c>
      <c r="B1174" s="13" t="s">
        <v>283</v>
      </c>
      <c r="C1174" s="14" t="str">
        <f t="shared" si="36"/>
        <v>205</v>
      </c>
      <c r="D1174" s="14" t="str">
        <f t="shared" si="37"/>
        <v>20502</v>
      </c>
      <c r="E1174" s="14">
        <f>IF(ISNA(VLOOKUP(F1174,'2021功能科目'!A:B,2,FALSE)),"",VLOOKUP(F1174,'2021功能科目'!A:B,2,FALSE))</f>
        <v>2050299</v>
      </c>
      <c r="F1174" s="13" t="s">
        <v>404</v>
      </c>
      <c r="G1174" s="15">
        <v>1553844.12</v>
      </c>
      <c r="H1174" s="15">
        <v>1527990.7</v>
      </c>
    </row>
    <row r="1175" spans="1:8">
      <c r="A1175" s="12">
        <v>255132</v>
      </c>
      <c r="B1175" s="13" t="s">
        <v>283</v>
      </c>
      <c r="C1175" s="14" t="str">
        <f t="shared" si="36"/>
        <v>205</v>
      </c>
      <c r="D1175" s="14" t="str">
        <f t="shared" si="37"/>
        <v>20508</v>
      </c>
      <c r="E1175" s="14">
        <f>IF(ISNA(VLOOKUP(F1175,'2021功能科目'!A:B,2,FALSE)),"",VLOOKUP(F1175,'2021功能科目'!A:B,2,FALSE))</f>
        <v>2050803</v>
      </c>
      <c r="F1175" s="13" t="s">
        <v>406</v>
      </c>
      <c r="G1175" s="15">
        <v>71785.08</v>
      </c>
      <c r="H1175" s="15">
        <v>75480</v>
      </c>
    </row>
    <row r="1176" spans="1:8">
      <c r="A1176" s="12">
        <v>255132</v>
      </c>
      <c r="B1176" s="13" t="s">
        <v>283</v>
      </c>
      <c r="C1176" s="14" t="str">
        <f t="shared" si="36"/>
        <v>205</v>
      </c>
      <c r="D1176" s="14" t="str">
        <f t="shared" si="37"/>
        <v>20509</v>
      </c>
      <c r="E1176" s="14">
        <f>IF(ISNA(VLOOKUP(F1176,'2021功能科目'!A:B,2,FALSE)),"",VLOOKUP(F1176,'2021功能科目'!A:B,2,FALSE))</f>
        <v>2050904</v>
      </c>
      <c r="F1176" s="13" t="s">
        <v>407</v>
      </c>
      <c r="G1176" s="15">
        <v>0</v>
      </c>
      <c r="H1176" s="15">
        <v>133216</v>
      </c>
    </row>
    <row r="1177" spans="1:8">
      <c r="A1177" s="12">
        <v>255132</v>
      </c>
      <c r="B1177" s="13" t="s">
        <v>283</v>
      </c>
      <c r="C1177" s="14" t="str">
        <f t="shared" si="36"/>
        <v>208</v>
      </c>
      <c r="D1177" s="14" t="str">
        <f t="shared" si="37"/>
        <v>20805</v>
      </c>
      <c r="E1177" s="14">
        <f>IF(ISNA(VLOOKUP(F1177,'2021功能科目'!A:B,2,FALSE)),"",VLOOKUP(F1177,'2021功能科目'!A:B,2,FALSE))</f>
        <v>2080502</v>
      </c>
      <c r="F1177" s="13" t="s">
        <v>408</v>
      </c>
      <c r="G1177" s="15">
        <v>2876817.37</v>
      </c>
      <c r="H1177" s="15">
        <v>1896251</v>
      </c>
    </row>
    <row r="1178" spans="1:8">
      <c r="A1178" s="12">
        <v>255132</v>
      </c>
      <c r="B1178" s="13" t="s">
        <v>283</v>
      </c>
      <c r="C1178" s="14" t="str">
        <f t="shared" si="36"/>
        <v>208</v>
      </c>
      <c r="D1178" s="14" t="str">
        <f t="shared" si="37"/>
        <v>20805</v>
      </c>
      <c r="E1178" s="14">
        <f>IF(ISNA(VLOOKUP(F1178,'2021功能科目'!A:B,2,FALSE)),"",VLOOKUP(F1178,'2021功能科目'!A:B,2,FALSE))</f>
        <v>2080505</v>
      </c>
      <c r="F1178" s="13" t="s">
        <v>409</v>
      </c>
      <c r="G1178" s="15">
        <v>3057172</v>
      </c>
      <c r="H1178" s="15">
        <v>3645845.59</v>
      </c>
    </row>
    <row r="1179" spans="1:8">
      <c r="A1179" s="12">
        <v>255132</v>
      </c>
      <c r="B1179" s="13" t="s">
        <v>283</v>
      </c>
      <c r="C1179" s="14" t="str">
        <f t="shared" si="36"/>
        <v>208</v>
      </c>
      <c r="D1179" s="14" t="str">
        <f t="shared" si="37"/>
        <v>20805</v>
      </c>
      <c r="E1179" s="14">
        <f>IF(ISNA(VLOOKUP(F1179,'2021功能科目'!A:B,2,FALSE)),"",VLOOKUP(F1179,'2021功能科目'!A:B,2,FALSE))</f>
        <v>2080506</v>
      </c>
      <c r="F1179" s="13" t="s">
        <v>410</v>
      </c>
      <c r="G1179" s="15">
        <v>1528586</v>
      </c>
      <c r="H1179" s="15">
        <v>1822922.79</v>
      </c>
    </row>
    <row r="1180" spans="1:8">
      <c r="A1180" s="12">
        <v>255132</v>
      </c>
      <c r="B1180" s="13" t="s">
        <v>283</v>
      </c>
      <c r="C1180" s="14" t="str">
        <f t="shared" si="36"/>
        <v>210</v>
      </c>
      <c r="D1180" s="14" t="str">
        <f t="shared" si="37"/>
        <v>21011</v>
      </c>
      <c r="E1180" s="14">
        <f>IF(ISNA(VLOOKUP(F1180,'2021功能科目'!A:B,2,FALSE)),"",VLOOKUP(F1180,'2021功能科目'!A:B,2,FALSE))</f>
        <v>2101102</v>
      </c>
      <c r="F1180" s="13" t="s">
        <v>411</v>
      </c>
      <c r="G1180" s="15">
        <v>3001231.42</v>
      </c>
      <c r="H1180" s="15">
        <v>2962249.54</v>
      </c>
    </row>
    <row r="1181" spans="1:8">
      <c r="A1181" s="12">
        <v>255132</v>
      </c>
      <c r="B1181" s="13" t="s">
        <v>283</v>
      </c>
      <c r="C1181" s="14" t="str">
        <f t="shared" si="36"/>
        <v>210</v>
      </c>
      <c r="D1181" s="14" t="str">
        <f t="shared" si="37"/>
        <v>21011</v>
      </c>
      <c r="E1181" s="14">
        <f>IF(ISNA(VLOOKUP(F1181,'2021功能科目'!A:B,2,FALSE)),"",VLOOKUP(F1181,'2021功能科目'!A:B,2,FALSE))</f>
        <v>2101199</v>
      </c>
      <c r="F1181" s="13" t="s">
        <v>412</v>
      </c>
      <c r="G1181" s="15">
        <v>165000</v>
      </c>
      <c r="H1181" s="15">
        <v>180000</v>
      </c>
    </row>
    <row r="1182" spans="1:8">
      <c r="A1182" s="12">
        <v>255132</v>
      </c>
      <c r="B1182" s="13" t="s">
        <v>283</v>
      </c>
      <c r="C1182" s="14" t="str">
        <f t="shared" si="36"/>
        <v>221</v>
      </c>
      <c r="D1182" s="14" t="str">
        <f t="shared" si="37"/>
        <v>22102</v>
      </c>
      <c r="E1182" s="14">
        <f>IF(ISNA(VLOOKUP(F1182,'2021功能科目'!A:B,2,FALSE)),"",VLOOKUP(F1182,'2021功能科目'!A:B,2,FALSE))</f>
        <v>2210201</v>
      </c>
      <c r="F1182" s="13" t="s">
        <v>413</v>
      </c>
      <c r="G1182" s="15">
        <v>2998828</v>
      </c>
      <c r="H1182" s="15">
        <v>2974144.19</v>
      </c>
    </row>
    <row r="1183" spans="1:8">
      <c r="A1183" s="12">
        <v>255132</v>
      </c>
      <c r="B1183" s="13" t="s">
        <v>283</v>
      </c>
      <c r="C1183" s="14" t="str">
        <f t="shared" si="36"/>
        <v>221</v>
      </c>
      <c r="D1183" s="14" t="str">
        <f t="shared" si="37"/>
        <v>22102</v>
      </c>
      <c r="E1183" s="14">
        <f>IF(ISNA(VLOOKUP(F1183,'2021功能科目'!A:B,2,FALSE)),"",VLOOKUP(F1183,'2021功能科目'!A:B,2,FALSE))</f>
        <v>2210202</v>
      </c>
      <c r="F1183" s="13" t="s">
        <v>414</v>
      </c>
      <c r="G1183" s="15">
        <v>131560</v>
      </c>
      <c r="H1183" s="15">
        <v>138120</v>
      </c>
    </row>
    <row r="1184" spans="1:8">
      <c r="A1184" s="12">
        <v>255132</v>
      </c>
      <c r="B1184" s="13" t="s">
        <v>283</v>
      </c>
      <c r="C1184" s="14" t="str">
        <f t="shared" si="36"/>
        <v>221</v>
      </c>
      <c r="D1184" s="14" t="str">
        <f t="shared" si="37"/>
        <v>22102</v>
      </c>
      <c r="E1184" s="14">
        <f>IF(ISNA(VLOOKUP(F1184,'2021功能科目'!A:B,2,FALSE)),"",VLOOKUP(F1184,'2021功能科目'!A:B,2,FALSE))</f>
        <v>2210203</v>
      </c>
      <c r="F1184" s="13" t="s">
        <v>415</v>
      </c>
      <c r="G1184" s="15">
        <v>2517462</v>
      </c>
      <c r="H1184" s="15">
        <v>2458500</v>
      </c>
    </row>
    <row r="1185" spans="1:8">
      <c r="A1185" s="12">
        <v>255133</v>
      </c>
      <c r="B1185" s="13" t="s">
        <v>284</v>
      </c>
      <c r="C1185" s="14" t="str">
        <f t="shared" si="36"/>
        <v>205</v>
      </c>
      <c r="D1185" s="14" t="str">
        <f t="shared" si="37"/>
        <v>20502</v>
      </c>
      <c r="E1185" s="14">
        <f>IF(ISNA(VLOOKUP(F1185,'2021功能科目'!A:B,2,FALSE)),"",VLOOKUP(F1185,'2021功能科目'!A:B,2,FALSE))</f>
        <v>2050202</v>
      </c>
      <c r="F1185" s="13" t="s">
        <v>420</v>
      </c>
      <c r="G1185" s="15">
        <v>72975987.13</v>
      </c>
      <c r="H1185" s="15">
        <v>68841542.75</v>
      </c>
    </row>
    <row r="1186" spans="1:8">
      <c r="A1186" s="12">
        <v>255133</v>
      </c>
      <c r="B1186" s="13" t="s">
        <v>284</v>
      </c>
      <c r="C1186" s="14" t="str">
        <f t="shared" si="36"/>
        <v>205</v>
      </c>
      <c r="D1186" s="14" t="str">
        <f t="shared" si="37"/>
        <v>20502</v>
      </c>
      <c r="E1186" s="14">
        <f>IF(ISNA(VLOOKUP(F1186,'2021功能科目'!A:B,2,FALSE)),"",VLOOKUP(F1186,'2021功能科目'!A:B,2,FALSE))</f>
        <v>2050299</v>
      </c>
      <c r="F1186" s="13" t="s">
        <v>404</v>
      </c>
      <c r="G1186" s="15">
        <v>4139250.83</v>
      </c>
      <c r="H1186" s="15">
        <v>2244450</v>
      </c>
    </row>
    <row r="1187" spans="1:8">
      <c r="A1187" s="12">
        <v>255133</v>
      </c>
      <c r="B1187" s="13" t="s">
        <v>284</v>
      </c>
      <c r="C1187" s="14" t="str">
        <f t="shared" si="36"/>
        <v>205</v>
      </c>
      <c r="D1187" s="14" t="str">
        <f t="shared" si="37"/>
        <v>20508</v>
      </c>
      <c r="E1187" s="14">
        <f>IF(ISNA(VLOOKUP(F1187,'2021功能科目'!A:B,2,FALSE)),"",VLOOKUP(F1187,'2021功能科目'!A:B,2,FALSE))</f>
        <v>2050803</v>
      </c>
      <c r="F1187" s="13" t="s">
        <v>406</v>
      </c>
      <c r="G1187" s="15">
        <v>150000</v>
      </c>
      <c r="H1187" s="15">
        <v>153680</v>
      </c>
    </row>
    <row r="1188" spans="1:8">
      <c r="A1188" s="12">
        <v>255133</v>
      </c>
      <c r="B1188" s="13" t="s">
        <v>284</v>
      </c>
      <c r="C1188" s="14" t="str">
        <f t="shared" si="36"/>
        <v>205</v>
      </c>
      <c r="D1188" s="14" t="str">
        <f t="shared" si="37"/>
        <v>20509</v>
      </c>
      <c r="E1188" s="14">
        <f>IF(ISNA(VLOOKUP(F1188,'2021功能科目'!A:B,2,FALSE)),"",VLOOKUP(F1188,'2021功能科目'!A:B,2,FALSE))</f>
        <v>2050903</v>
      </c>
      <c r="F1188" s="13" t="s">
        <v>417</v>
      </c>
      <c r="G1188" s="15">
        <v>0</v>
      </c>
      <c r="H1188" s="15">
        <v>43500000</v>
      </c>
    </row>
    <row r="1189" spans="1:8">
      <c r="A1189" s="12">
        <v>255133</v>
      </c>
      <c r="B1189" s="13" t="s">
        <v>284</v>
      </c>
      <c r="C1189" s="14" t="str">
        <f t="shared" si="36"/>
        <v>205</v>
      </c>
      <c r="D1189" s="14" t="str">
        <f t="shared" si="37"/>
        <v>20509</v>
      </c>
      <c r="E1189" s="14">
        <f>IF(ISNA(VLOOKUP(F1189,'2021功能科目'!A:B,2,FALSE)),"",VLOOKUP(F1189,'2021功能科目'!A:B,2,FALSE))</f>
        <v>2050904</v>
      </c>
      <c r="F1189" s="13" t="s">
        <v>407</v>
      </c>
      <c r="G1189" s="15">
        <v>151520</v>
      </c>
      <c r="H1189" s="15">
        <v>174220</v>
      </c>
    </row>
    <row r="1190" spans="1:8">
      <c r="A1190" s="12">
        <v>255133</v>
      </c>
      <c r="B1190" s="13" t="s">
        <v>284</v>
      </c>
      <c r="C1190" s="14" t="str">
        <f t="shared" si="36"/>
        <v>208</v>
      </c>
      <c r="D1190" s="14" t="str">
        <f t="shared" si="37"/>
        <v>20805</v>
      </c>
      <c r="E1190" s="14">
        <f>IF(ISNA(VLOOKUP(F1190,'2021功能科目'!A:B,2,FALSE)),"",VLOOKUP(F1190,'2021功能科目'!A:B,2,FALSE))</f>
        <v>2080502</v>
      </c>
      <c r="F1190" s="13" t="s">
        <v>408</v>
      </c>
      <c r="G1190" s="15">
        <v>974588.6</v>
      </c>
      <c r="H1190" s="15">
        <v>962410</v>
      </c>
    </row>
    <row r="1191" spans="1:8">
      <c r="A1191" s="12">
        <v>255133</v>
      </c>
      <c r="B1191" s="13" t="s">
        <v>284</v>
      </c>
      <c r="C1191" s="14" t="str">
        <f t="shared" si="36"/>
        <v>208</v>
      </c>
      <c r="D1191" s="14" t="str">
        <f t="shared" si="37"/>
        <v>20805</v>
      </c>
      <c r="E1191" s="14">
        <f>IF(ISNA(VLOOKUP(F1191,'2021功能科目'!A:B,2,FALSE)),"",VLOOKUP(F1191,'2021功能科目'!A:B,2,FALSE))</f>
        <v>2080505</v>
      </c>
      <c r="F1191" s="13" t="s">
        <v>409</v>
      </c>
      <c r="G1191" s="15">
        <v>6776949.96</v>
      </c>
      <c r="H1191" s="15">
        <v>7518292.32</v>
      </c>
    </row>
    <row r="1192" spans="1:8">
      <c r="A1192" s="12">
        <v>255133</v>
      </c>
      <c r="B1192" s="13" t="s">
        <v>284</v>
      </c>
      <c r="C1192" s="14" t="str">
        <f t="shared" si="36"/>
        <v>208</v>
      </c>
      <c r="D1192" s="14" t="str">
        <f t="shared" si="37"/>
        <v>20805</v>
      </c>
      <c r="E1192" s="14">
        <f>IF(ISNA(VLOOKUP(F1192,'2021功能科目'!A:B,2,FALSE)),"",VLOOKUP(F1192,'2021功能科目'!A:B,2,FALSE))</f>
        <v>2080506</v>
      </c>
      <c r="F1192" s="13" t="s">
        <v>410</v>
      </c>
      <c r="G1192" s="15">
        <v>3388473.48</v>
      </c>
      <c r="H1192" s="15">
        <v>3759146.16</v>
      </c>
    </row>
    <row r="1193" spans="1:8">
      <c r="A1193" s="12">
        <v>255133</v>
      </c>
      <c r="B1193" s="13" t="s">
        <v>284</v>
      </c>
      <c r="C1193" s="14" t="str">
        <f t="shared" si="36"/>
        <v>210</v>
      </c>
      <c r="D1193" s="14" t="str">
        <f t="shared" si="37"/>
        <v>21011</v>
      </c>
      <c r="E1193" s="14">
        <f>IF(ISNA(VLOOKUP(F1193,'2021功能科目'!A:B,2,FALSE)),"",VLOOKUP(F1193,'2021功能科目'!A:B,2,FALSE))</f>
        <v>2101102</v>
      </c>
      <c r="F1193" s="13" t="s">
        <v>411</v>
      </c>
      <c r="G1193" s="15">
        <v>6059980.37</v>
      </c>
      <c r="H1193" s="15">
        <v>6108612.51</v>
      </c>
    </row>
    <row r="1194" spans="1:8">
      <c r="A1194" s="12">
        <v>255133</v>
      </c>
      <c r="B1194" s="13" t="s">
        <v>284</v>
      </c>
      <c r="C1194" s="14" t="str">
        <f t="shared" si="36"/>
        <v>221</v>
      </c>
      <c r="D1194" s="14" t="str">
        <f t="shared" si="37"/>
        <v>22102</v>
      </c>
      <c r="E1194" s="14">
        <f>IF(ISNA(VLOOKUP(F1194,'2021功能科目'!A:B,2,FALSE)),"",VLOOKUP(F1194,'2021功能科目'!A:B,2,FALSE))</f>
        <v>2210201</v>
      </c>
      <c r="F1194" s="13" t="s">
        <v>413</v>
      </c>
      <c r="G1194" s="15">
        <v>5774102</v>
      </c>
      <c r="H1194" s="15">
        <v>6126879.24</v>
      </c>
    </row>
    <row r="1195" spans="1:8">
      <c r="A1195" s="12">
        <v>255133</v>
      </c>
      <c r="B1195" s="13" t="s">
        <v>284</v>
      </c>
      <c r="C1195" s="14" t="str">
        <f t="shared" si="36"/>
        <v>221</v>
      </c>
      <c r="D1195" s="14" t="str">
        <f t="shared" si="37"/>
        <v>22102</v>
      </c>
      <c r="E1195" s="14">
        <f>IF(ISNA(VLOOKUP(F1195,'2021功能科目'!A:B,2,FALSE)),"",VLOOKUP(F1195,'2021功能科目'!A:B,2,FALSE))</f>
        <v>2210202</v>
      </c>
      <c r="F1195" s="13" t="s">
        <v>414</v>
      </c>
      <c r="G1195" s="15">
        <v>86400</v>
      </c>
      <c r="H1195" s="15">
        <v>85680</v>
      </c>
    </row>
    <row r="1196" spans="1:8">
      <c r="A1196" s="12">
        <v>255133</v>
      </c>
      <c r="B1196" s="13" t="s">
        <v>284</v>
      </c>
      <c r="C1196" s="14" t="str">
        <f t="shared" si="36"/>
        <v>221</v>
      </c>
      <c r="D1196" s="14" t="str">
        <f t="shared" si="37"/>
        <v>22102</v>
      </c>
      <c r="E1196" s="14">
        <f>IF(ISNA(VLOOKUP(F1196,'2021功能科目'!A:B,2,FALSE)),"",VLOOKUP(F1196,'2021功能科目'!A:B,2,FALSE))</f>
        <v>2210203</v>
      </c>
      <c r="F1196" s="13" t="s">
        <v>415</v>
      </c>
      <c r="G1196" s="15">
        <v>4992996</v>
      </c>
      <c r="H1196" s="15">
        <v>4902504</v>
      </c>
    </row>
    <row r="1197" spans="1:8">
      <c r="A1197" s="12">
        <v>255134</v>
      </c>
      <c r="B1197" s="13" t="s">
        <v>285</v>
      </c>
      <c r="C1197" s="14" t="str">
        <f t="shared" si="36"/>
        <v>205</v>
      </c>
      <c r="D1197" s="14" t="str">
        <f t="shared" si="37"/>
        <v>20502</v>
      </c>
      <c r="E1197" s="14">
        <f>IF(ISNA(VLOOKUP(F1197,'2021功能科目'!A:B,2,FALSE)),"",VLOOKUP(F1197,'2021功能科目'!A:B,2,FALSE))</f>
        <v>2050202</v>
      </c>
      <c r="F1197" s="13" t="s">
        <v>420</v>
      </c>
      <c r="G1197" s="15">
        <v>27370192.98</v>
      </c>
      <c r="H1197" s="15">
        <v>24479661.74</v>
      </c>
    </row>
    <row r="1198" spans="1:8">
      <c r="A1198" s="12">
        <v>255134</v>
      </c>
      <c r="B1198" s="13" t="s">
        <v>285</v>
      </c>
      <c r="C1198" s="14" t="str">
        <f t="shared" si="36"/>
        <v>205</v>
      </c>
      <c r="D1198" s="14" t="str">
        <f t="shared" si="37"/>
        <v>20502</v>
      </c>
      <c r="E1198" s="14">
        <f>IF(ISNA(VLOOKUP(F1198,'2021功能科目'!A:B,2,FALSE)),"",VLOOKUP(F1198,'2021功能科目'!A:B,2,FALSE))</f>
        <v>2050299</v>
      </c>
      <c r="F1198" s="13" t="s">
        <v>404</v>
      </c>
      <c r="G1198" s="15">
        <v>1087497.15</v>
      </c>
      <c r="H1198" s="15">
        <v>993400</v>
      </c>
    </row>
    <row r="1199" spans="1:8">
      <c r="A1199" s="12">
        <v>255134</v>
      </c>
      <c r="B1199" s="13" t="s">
        <v>285</v>
      </c>
      <c r="C1199" s="14" t="str">
        <f t="shared" si="36"/>
        <v>205</v>
      </c>
      <c r="D1199" s="14" t="str">
        <f t="shared" si="37"/>
        <v>20508</v>
      </c>
      <c r="E1199" s="14">
        <f>IF(ISNA(VLOOKUP(F1199,'2021功能科目'!A:B,2,FALSE)),"",VLOOKUP(F1199,'2021功能科目'!A:B,2,FALSE))</f>
        <v>2050803</v>
      </c>
      <c r="F1199" s="13" t="s">
        <v>406</v>
      </c>
      <c r="G1199" s="15">
        <v>57800</v>
      </c>
      <c r="H1199" s="15">
        <v>57800</v>
      </c>
    </row>
    <row r="1200" spans="1:8">
      <c r="A1200" s="12">
        <v>255134</v>
      </c>
      <c r="B1200" s="13" t="s">
        <v>285</v>
      </c>
      <c r="C1200" s="14" t="str">
        <f t="shared" si="36"/>
        <v>205</v>
      </c>
      <c r="D1200" s="14" t="str">
        <f t="shared" si="37"/>
        <v>20509</v>
      </c>
      <c r="E1200" s="14">
        <f>IF(ISNA(VLOOKUP(F1200,'2021功能科目'!A:B,2,FALSE)),"",VLOOKUP(F1200,'2021功能科目'!A:B,2,FALSE))</f>
        <v>2050904</v>
      </c>
      <c r="F1200" s="13" t="s">
        <v>407</v>
      </c>
      <c r="G1200" s="15">
        <v>525000</v>
      </c>
      <c r="H1200" s="15">
        <v>525000</v>
      </c>
    </row>
    <row r="1201" spans="1:8">
      <c r="A1201" s="12">
        <v>255134</v>
      </c>
      <c r="B1201" s="13" t="s">
        <v>285</v>
      </c>
      <c r="C1201" s="14" t="str">
        <f t="shared" si="36"/>
        <v>208</v>
      </c>
      <c r="D1201" s="14" t="str">
        <f t="shared" si="37"/>
        <v>20805</v>
      </c>
      <c r="E1201" s="14">
        <f>IF(ISNA(VLOOKUP(F1201,'2021功能科目'!A:B,2,FALSE)),"",VLOOKUP(F1201,'2021功能科目'!A:B,2,FALSE))</f>
        <v>2080502</v>
      </c>
      <c r="F1201" s="13" t="s">
        <v>408</v>
      </c>
      <c r="G1201" s="15">
        <v>1743168</v>
      </c>
      <c r="H1201" s="15">
        <v>1568726</v>
      </c>
    </row>
    <row r="1202" spans="1:8">
      <c r="A1202" s="12">
        <v>255134</v>
      </c>
      <c r="B1202" s="13" t="s">
        <v>285</v>
      </c>
      <c r="C1202" s="14" t="str">
        <f t="shared" si="36"/>
        <v>208</v>
      </c>
      <c r="D1202" s="14" t="str">
        <f t="shared" si="37"/>
        <v>20805</v>
      </c>
      <c r="E1202" s="14">
        <f>IF(ISNA(VLOOKUP(F1202,'2021功能科目'!A:B,2,FALSE)),"",VLOOKUP(F1202,'2021功能科目'!A:B,2,FALSE))</f>
        <v>2080505</v>
      </c>
      <c r="F1202" s="13" t="s">
        <v>409</v>
      </c>
      <c r="G1202" s="15">
        <v>2768708.48</v>
      </c>
      <c r="H1202" s="15">
        <v>2768708.48</v>
      </c>
    </row>
    <row r="1203" spans="1:8">
      <c r="A1203" s="12">
        <v>255134</v>
      </c>
      <c r="B1203" s="13" t="s">
        <v>285</v>
      </c>
      <c r="C1203" s="14" t="str">
        <f t="shared" si="36"/>
        <v>208</v>
      </c>
      <c r="D1203" s="14" t="str">
        <f t="shared" si="37"/>
        <v>20805</v>
      </c>
      <c r="E1203" s="14">
        <f>IF(ISNA(VLOOKUP(F1203,'2021功能科目'!A:B,2,FALSE)),"",VLOOKUP(F1203,'2021功能科目'!A:B,2,FALSE))</f>
        <v>2080506</v>
      </c>
      <c r="F1203" s="13" t="s">
        <v>410</v>
      </c>
      <c r="G1203" s="15">
        <v>1384354.24</v>
      </c>
      <c r="H1203" s="15">
        <v>1384354.24</v>
      </c>
    </row>
    <row r="1204" spans="1:8">
      <c r="A1204" s="12">
        <v>255134</v>
      </c>
      <c r="B1204" s="13" t="s">
        <v>285</v>
      </c>
      <c r="C1204" s="14" t="str">
        <f t="shared" si="36"/>
        <v>210</v>
      </c>
      <c r="D1204" s="14" t="str">
        <f t="shared" si="37"/>
        <v>21011</v>
      </c>
      <c r="E1204" s="14">
        <f>IF(ISNA(VLOOKUP(F1204,'2021功能科目'!A:B,2,FALSE)),"",VLOOKUP(F1204,'2021功能科目'!A:B,2,FALSE))</f>
        <v>2101102</v>
      </c>
      <c r="F1204" s="13" t="s">
        <v>411</v>
      </c>
      <c r="G1204" s="15">
        <v>2679575.64</v>
      </c>
      <c r="H1204" s="15">
        <v>2249575.64</v>
      </c>
    </row>
    <row r="1205" spans="1:8">
      <c r="A1205" s="12">
        <v>255134</v>
      </c>
      <c r="B1205" s="13" t="s">
        <v>285</v>
      </c>
      <c r="C1205" s="14" t="str">
        <f t="shared" si="36"/>
        <v>210</v>
      </c>
      <c r="D1205" s="14" t="str">
        <f t="shared" si="37"/>
        <v>21011</v>
      </c>
      <c r="E1205" s="14">
        <f>IF(ISNA(VLOOKUP(F1205,'2021功能科目'!A:B,2,FALSE)),"",VLOOKUP(F1205,'2021功能科目'!A:B,2,FALSE))</f>
        <v>2101199</v>
      </c>
      <c r="F1205" s="13" t="s">
        <v>412</v>
      </c>
      <c r="G1205" s="15">
        <v>90000</v>
      </c>
      <c r="H1205" s="15">
        <v>90000</v>
      </c>
    </row>
    <row r="1206" spans="1:8">
      <c r="A1206" s="12">
        <v>255134</v>
      </c>
      <c r="B1206" s="13" t="s">
        <v>285</v>
      </c>
      <c r="C1206" s="14" t="str">
        <f t="shared" si="36"/>
        <v>221</v>
      </c>
      <c r="D1206" s="14" t="str">
        <f t="shared" si="37"/>
        <v>22102</v>
      </c>
      <c r="E1206" s="14">
        <f>IF(ISNA(VLOOKUP(F1206,'2021功能科目'!A:B,2,FALSE)),"",VLOOKUP(F1206,'2021功能科目'!A:B,2,FALSE))</f>
        <v>2210201</v>
      </c>
      <c r="F1206" s="13" t="s">
        <v>413</v>
      </c>
      <c r="G1206" s="15">
        <v>2348529.36</v>
      </c>
      <c r="H1206" s="15">
        <v>2260131.36</v>
      </c>
    </row>
    <row r="1207" spans="1:8">
      <c r="A1207" s="12">
        <v>255134</v>
      </c>
      <c r="B1207" s="13" t="s">
        <v>285</v>
      </c>
      <c r="C1207" s="14" t="str">
        <f t="shared" si="36"/>
        <v>221</v>
      </c>
      <c r="D1207" s="14" t="str">
        <f t="shared" si="37"/>
        <v>22102</v>
      </c>
      <c r="E1207" s="14">
        <f>IF(ISNA(VLOOKUP(F1207,'2021功能科目'!A:B,2,FALSE)),"",VLOOKUP(F1207,'2021功能科目'!A:B,2,FALSE))</f>
        <v>2210202</v>
      </c>
      <c r="F1207" s="13" t="s">
        <v>414</v>
      </c>
      <c r="G1207" s="15">
        <v>119130</v>
      </c>
      <c r="H1207" s="15">
        <v>119640</v>
      </c>
    </row>
    <row r="1208" spans="1:8">
      <c r="A1208" s="12">
        <v>255134</v>
      </c>
      <c r="B1208" s="13" t="s">
        <v>285</v>
      </c>
      <c r="C1208" s="14" t="str">
        <f t="shared" si="36"/>
        <v>221</v>
      </c>
      <c r="D1208" s="14" t="str">
        <f t="shared" si="37"/>
        <v>22102</v>
      </c>
      <c r="E1208" s="14">
        <f>IF(ISNA(VLOOKUP(F1208,'2021功能科目'!A:B,2,FALSE)),"",VLOOKUP(F1208,'2021功能科目'!A:B,2,FALSE))</f>
        <v>2210203</v>
      </c>
      <c r="F1208" s="13" t="s">
        <v>415</v>
      </c>
      <c r="G1208" s="15">
        <v>1942470</v>
      </c>
      <c r="H1208" s="15">
        <v>1894896</v>
      </c>
    </row>
    <row r="1209" spans="1:8">
      <c r="A1209" s="12">
        <v>255135</v>
      </c>
      <c r="B1209" s="13" t="s">
        <v>286</v>
      </c>
      <c r="C1209" s="14" t="str">
        <f t="shared" si="36"/>
        <v>205</v>
      </c>
      <c r="D1209" s="14" t="str">
        <f t="shared" si="37"/>
        <v>20502</v>
      </c>
      <c r="E1209" s="14">
        <f>IF(ISNA(VLOOKUP(F1209,'2021功能科目'!A:B,2,FALSE)),"",VLOOKUP(F1209,'2021功能科目'!A:B,2,FALSE))</f>
        <v>2050202</v>
      </c>
      <c r="F1209" s="13" t="s">
        <v>420</v>
      </c>
      <c r="G1209" s="15">
        <v>69373637.49</v>
      </c>
      <c r="H1209" s="15">
        <v>65996699.69</v>
      </c>
    </row>
    <row r="1210" spans="1:8">
      <c r="A1210" s="12">
        <v>255135</v>
      </c>
      <c r="B1210" s="13" t="s">
        <v>286</v>
      </c>
      <c r="C1210" s="14" t="str">
        <f t="shared" si="36"/>
        <v>205</v>
      </c>
      <c r="D1210" s="14" t="str">
        <f t="shared" si="37"/>
        <v>20502</v>
      </c>
      <c r="E1210" s="14">
        <f>IF(ISNA(VLOOKUP(F1210,'2021功能科目'!A:B,2,FALSE)),"",VLOOKUP(F1210,'2021功能科目'!A:B,2,FALSE))</f>
        <v>2050299</v>
      </c>
      <c r="F1210" s="13" t="s">
        <v>404</v>
      </c>
      <c r="G1210" s="15">
        <v>2619551.8</v>
      </c>
      <c r="H1210" s="15">
        <v>2605600</v>
      </c>
    </row>
    <row r="1211" spans="1:8">
      <c r="A1211" s="12">
        <v>255135</v>
      </c>
      <c r="B1211" s="13" t="s">
        <v>286</v>
      </c>
      <c r="C1211" s="14" t="str">
        <f t="shared" si="36"/>
        <v>205</v>
      </c>
      <c r="D1211" s="14" t="str">
        <f t="shared" si="37"/>
        <v>20508</v>
      </c>
      <c r="E1211" s="14">
        <f>IF(ISNA(VLOOKUP(F1211,'2021功能科目'!A:B,2,FALSE)),"",VLOOKUP(F1211,'2021功能科目'!A:B,2,FALSE))</f>
        <v>2050803</v>
      </c>
      <c r="F1211" s="13" t="s">
        <v>406</v>
      </c>
      <c r="G1211" s="15">
        <v>13640</v>
      </c>
      <c r="H1211" s="15">
        <v>156400</v>
      </c>
    </row>
    <row r="1212" spans="1:8">
      <c r="A1212" s="12">
        <v>255135</v>
      </c>
      <c r="B1212" s="13" t="s">
        <v>286</v>
      </c>
      <c r="C1212" s="14" t="str">
        <f t="shared" si="36"/>
        <v>205</v>
      </c>
      <c r="D1212" s="14" t="str">
        <f t="shared" si="37"/>
        <v>20509</v>
      </c>
      <c r="E1212" s="14">
        <f>IF(ISNA(VLOOKUP(F1212,'2021功能科目'!A:B,2,FALSE)),"",VLOOKUP(F1212,'2021功能科目'!A:B,2,FALSE))</f>
        <v>2050903</v>
      </c>
      <c r="F1212" s="13" t="s">
        <v>417</v>
      </c>
      <c r="G1212" s="15">
        <v>306701.1</v>
      </c>
      <c r="H1212" s="15">
        <v>350000</v>
      </c>
    </row>
    <row r="1213" spans="1:8">
      <c r="A1213" s="12">
        <v>255135</v>
      </c>
      <c r="B1213" s="13" t="s">
        <v>286</v>
      </c>
      <c r="C1213" s="14" t="str">
        <f t="shared" si="36"/>
        <v>205</v>
      </c>
      <c r="D1213" s="14" t="str">
        <f t="shared" si="37"/>
        <v>20509</v>
      </c>
      <c r="E1213" s="14">
        <f>IF(ISNA(VLOOKUP(F1213,'2021功能科目'!A:B,2,FALSE)),"",VLOOKUP(F1213,'2021功能科目'!A:B,2,FALSE))</f>
        <v>2050904</v>
      </c>
      <c r="F1213" s="13" t="s">
        <v>407</v>
      </c>
      <c r="G1213" s="15">
        <v>397420</v>
      </c>
      <c r="H1213" s="15">
        <v>410000</v>
      </c>
    </row>
    <row r="1214" spans="1:8">
      <c r="A1214" s="12">
        <v>255135</v>
      </c>
      <c r="B1214" s="13" t="s">
        <v>286</v>
      </c>
      <c r="C1214" s="14" t="str">
        <f t="shared" si="36"/>
        <v>208</v>
      </c>
      <c r="D1214" s="14" t="str">
        <f t="shared" si="37"/>
        <v>20805</v>
      </c>
      <c r="E1214" s="14">
        <f>IF(ISNA(VLOOKUP(F1214,'2021功能科目'!A:B,2,FALSE)),"",VLOOKUP(F1214,'2021功能科目'!A:B,2,FALSE))</f>
        <v>2080502</v>
      </c>
      <c r="F1214" s="13" t="s">
        <v>408</v>
      </c>
      <c r="G1214" s="15">
        <v>2884738</v>
      </c>
      <c r="H1214" s="15">
        <v>2458767</v>
      </c>
    </row>
    <row r="1215" spans="1:8">
      <c r="A1215" s="12">
        <v>255135</v>
      </c>
      <c r="B1215" s="13" t="s">
        <v>286</v>
      </c>
      <c r="C1215" s="14" t="str">
        <f t="shared" si="36"/>
        <v>208</v>
      </c>
      <c r="D1215" s="14" t="str">
        <f t="shared" si="37"/>
        <v>20805</v>
      </c>
      <c r="E1215" s="14">
        <f>IF(ISNA(VLOOKUP(F1215,'2021功能科目'!A:B,2,FALSE)),"",VLOOKUP(F1215,'2021功能科目'!A:B,2,FALSE))</f>
        <v>2080505</v>
      </c>
      <c r="F1215" s="13" t="s">
        <v>409</v>
      </c>
      <c r="G1215" s="15">
        <v>7279162.79</v>
      </c>
      <c r="H1215" s="15">
        <v>7566341.44</v>
      </c>
    </row>
    <row r="1216" spans="1:8">
      <c r="A1216" s="12">
        <v>255135</v>
      </c>
      <c r="B1216" s="13" t="s">
        <v>286</v>
      </c>
      <c r="C1216" s="14" t="str">
        <f t="shared" si="36"/>
        <v>208</v>
      </c>
      <c r="D1216" s="14" t="str">
        <f t="shared" si="37"/>
        <v>20805</v>
      </c>
      <c r="E1216" s="14">
        <f>IF(ISNA(VLOOKUP(F1216,'2021功能科目'!A:B,2,FALSE)),"",VLOOKUP(F1216,'2021功能科目'!A:B,2,FALSE))</f>
        <v>2080506</v>
      </c>
      <c r="F1216" s="13" t="s">
        <v>410</v>
      </c>
      <c r="G1216" s="15">
        <v>3633533.04</v>
      </c>
      <c r="H1216" s="15">
        <v>3783170.72</v>
      </c>
    </row>
    <row r="1217" spans="1:8">
      <c r="A1217" s="12">
        <v>255135</v>
      </c>
      <c r="B1217" s="13" t="s">
        <v>286</v>
      </c>
      <c r="C1217" s="14" t="str">
        <f t="shared" si="36"/>
        <v>210</v>
      </c>
      <c r="D1217" s="14" t="str">
        <f t="shared" si="37"/>
        <v>21011</v>
      </c>
      <c r="E1217" s="14">
        <f>IF(ISNA(VLOOKUP(F1217,'2021功能科目'!A:B,2,FALSE)),"",VLOOKUP(F1217,'2021功能科目'!A:B,2,FALSE))</f>
        <v>2101102</v>
      </c>
      <c r="F1217" s="13" t="s">
        <v>411</v>
      </c>
      <c r="G1217" s="15">
        <v>5686737.26</v>
      </c>
      <c r="H1217" s="15">
        <v>6147652.42</v>
      </c>
    </row>
    <row r="1218" spans="1:8">
      <c r="A1218" s="12">
        <v>255135</v>
      </c>
      <c r="B1218" s="13" t="s">
        <v>286</v>
      </c>
      <c r="C1218" s="14" t="str">
        <f t="shared" si="36"/>
        <v>210</v>
      </c>
      <c r="D1218" s="14" t="str">
        <f t="shared" si="37"/>
        <v>21011</v>
      </c>
      <c r="E1218" s="14">
        <f>IF(ISNA(VLOOKUP(F1218,'2021功能科目'!A:B,2,FALSE)),"",VLOOKUP(F1218,'2021功能科目'!A:B,2,FALSE))</f>
        <v>2101199</v>
      </c>
      <c r="F1218" s="13" t="s">
        <v>412</v>
      </c>
      <c r="G1218" s="15">
        <v>180000</v>
      </c>
      <c r="H1218" s="15">
        <v>180000</v>
      </c>
    </row>
    <row r="1219" spans="1:8">
      <c r="A1219" s="12">
        <v>255135</v>
      </c>
      <c r="B1219" s="13" t="s">
        <v>286</v>
      </c>
      <c r="C1219" s="14" t="str">
        <f t="shared" ref="C1219:C1282" si="38">LEFT(D1219,3)</f>
        <v>221</v>
      </c>
      <c r="D1219" s="14" t="str">
        <f t="shared" ref="D1219:D1282" si="39">LEFT(E1219,5)</f>
        <v>22102</v>
      </c>
      <c r="E1219" s="14">
        <f>IF(ISNA(VLOOKUP(F1219,'2021功能科目'!A:B,2,FALSE)),"",VLOOKUP(F1219,'2021功能科目'!A:B,2,FALSE))</f>
        <v>2210201</v>
      </c>
      <c r="F1219" s="13" t="s">
        <v>413</v>
      </c>
      <c r="G1219" s="15">
        <v>6090849</v>
      </c>
      <c r="H1219" s="15">
        <v>6171556.08</v>
      </c>
    </row>
    <row r="1220" spans="1:8">
      <c r="A1220" s="12">
        <v>255135</v>
      </c>
      <c r="B1220" s="13" t="s">
        <v>286</v>
      </c>
      <c r="C1220" s="14" t="str">
        <f t="shared" si="38"/>
        <v>221</v>
      </c>
      <c r="D1220" s="14" t="str">
        <f t="shared" si="39"/>
        <v>22102</v>
      </c>
      <c r="E1220" s="14">
        <f>IF(ISNA(VLOOKUP(F1220,'2021功能科目'!A:B,2,FALSE)),"",VLOOKUP(F1220,'2021功能科目'!A:B,2,FALSE))</f>
        <v>2210202</v>
      </c>
      <c r="F1220" s="13" t="s">
        <v>414</v>
      </c>
      <c r="G1220" s="15">
        <v>176520</v>
      </c>
      <c r="H1220" s="15">
        <v>180960</v>
      </c>
    </row>
    <row r="1221" spans="1:8">
      <c r="A1221" s="12">
        <v>255135</v>
      </c>
      <c r="B1221" s="13" t="s">
        <v>286</v>
      </c>
      <c r="C1221" s="14" t="str">
        <f t="shared" si="38"/>
        <v>221</v>
      </c>
      <c r="D1221" s="14" t="str">
        <f t="shared" si="39"/>
        <v>22102</v>
      </c>
      <c r="E1221" s="14">
        <f>IF(ISNA(VLOOKUP(F1221,'2021功能科目'!A:B,2,FALSE)),"",VLOOKUP(F1221,'2021功能科目'!A:B,2,FALSE))</f>
        <v>2210203</v>
      </c>
      <c r="F1221" s="13" t="s">
        <v>415</v>
      </c>
      <c r="G1221" s="15">
        <v>5281853</v>
      </c>
      <c r="H1221" s="15">
        <v>5126404.68</v>
      </c>
    </row>
    <row r="1222" spans="1:8">
      <c r="A1222" s="12">
        <v>255137</v>
      </c>
      <c r="B1222" s="13" t="s">
        <v>287</v>
      </c>
      <c r="C1222" s="14" t="str">
        <f t="shared" si="38"/>
        <v>205</v>
      </c>
      <c r="D1222" s="14" t="str">
        <f t="shared" si="39"/>
        <v>20502</v>
      </c>
      <c r="E1222" s="14">
        <f>IF(ISNA(VLOOKUP(F1222,'2021功能科目'!A:B,2,FALSE)),"",VLOOKUP(F1222,'2021功能科目'!A:B,2,FALSE))</f>
        <v>2050202</v>
      </c>
      <c r="F1222" s="13" t="s">
        <v>420</v>
      </c>
      <c r="G1222" s="15">
        <v>20775454.43</v>
      </c>
      <c r="H1222" s="15">
        <v>17711430.02</v>
      </c>
    </row>
    <row r="1223" spans="1:8">
      <c r="A1223" s="12">
        <v>255137</v>
      </c>
      <c r="B1223" s="13" t="s">
        <v>287</v>
      </c>
      <c r="C1223" s="14" t="str">
        <f t="shared" si="38"/>
        <v>205</v>
      </c>
      <c r="D1223" s="14" t="str">
        <f t="shared" si="39"/>
        <v>20502</v>
      </c>
      <c r="E1223" s="14">
        <f>IF(ISNA(VLOOKUP(F1223,'2021功能科目'!A:B,2,FALSE)),"",VLOOKUP(F1223,'2021功能科目'!A:B,2,FALSE))</f>
        <v>2050299</v>
      </c>
      <c r="F1223" s="13" t="s">
        <v>404</v>
      </c>
      <c r="G1223" s="15">
        <v>996466.63</v>
      </c>
      <c r="H1223" s="15">
        <v>912895.63</v>
      </c>
    </row>
    <row r="1224" spans="1:8">
      <c r="A1224" s="12">
        <v>255137</v>
      </c>
      <c r="B1224" s="13" t="s">
        <v>287</v>
      </c>
      <c r="C1224" s="14" t="str">
        <f t="shared" si="38"/>
        <v>205</v>
      </c>
      <c r="D1224" s="14" t="str">
        <f t="shared" si="39"/>
        <v>20508</v>
      </c>
      <c r="E1224" s="14">
        <f>IF(ISNA(VLOOKUP(F1224,'2021功能科目'!A:B,2,FALSE)),"",VLOOKUP(F1224,'2021功能科目'!A:B,2,FALSE))</f>
        <v>2050803</v>
      </c>
      <c r="F1224" s="13" t="s">
        <v>406</v>
      </c>
      <c r="G1224" s="15">
        <v>39440</v>
      </c>
      <c r="H1224" s="15">
        <v>39440</v>
      </c>
    </row>
    <row r="1225" spans="1:8">
      <c r="A1225" s="12">
        <v>255137</v>
      </c>
      <c r="B1225" s="13" t="s">
        <v>287</v>
      </c>
      <c r="C1225" s="14" t="str">
        <f t="shared" si="38"/>
        <v>205</v>
      </c>
      <c r="D1225" s="14" t="str">
        <f t="shared" si="39"/>
        <v>20509</v>
      </c>
      <c r="E1225" s="14">
        <f>IF(ISNA(VLOOKUP(F1225,'2021功能科目'!A:B,2,FALSE)),"",VLOOKUP(F1225,'2021功能科目'!A:B,2,FALSE))</f>
        <v>2050904</v>
      </c>
      <c r="F1225" s="13" t="s">
        <v>407</v>
      </c>
      <c r="G1225" s="15">
        <v>61790</v>
      </c>
      <c r="H1225" s="15">
        <v>61790</v>
      </c>
    </row>
    <row r="1226" spans="1:8">
      <c r="A1226" s="12">
        <v>255137</v>
      </c>
      <c r="B1226" s="13" t="s">
        <v>287</v>
      </c>
      <c r="C1226" s="14" t="str">
        <f t="shared" si="38"/>
        <v>208</v>
      </c>
      <c r="D1226" s="14" t="str">
        <f t="shared" si="39"/>
        <v>20805</v>
      </c>
      <c r="E1226" s="14">
        <f>IF(ISNA(VLOOKUP(F1226,'2021功能科目'!A:B,2,FALSE)),"",VLOOKUP(F1226,'2021功能科目'!A:B,2,FALSE))</f>
        <v>2080502</v>
      </c>
      <c r="F1226" s="13" t="s">
        <v>408</v>
      </c>
      <c r="G1226" s="15">
        <v>1016787</v>
      </c>
      <c r="H1226" s="15">
        <v>756966</v>
      </c>
    </row>
    <row r="1227" spans="1:8">
      <c r="A1227" s="12">
        <v>255137</v>
      </c>
      <c r="B1227" s="13" t="s">
        <v>287</v>
      </c>
      <c r="C1227" s="14" t="str">
        <f t="shared" si="38"/>
        <v>208</v>
      </c>
      <c r="D1227" s="14" t="str">
        <f t="shared" si="39"/>
        <v>20805</v>
      </c>
      <c r="E1227" s="14">
        <f>IF(ISNA(VLOOKUP(F1227,'2021功能科目'!A:B,2,FALSE)),"",VLOOKUP(F1227,'2021功能科目'!A:B,2,FALSE))</f>
        <v>2080505</v>
      </c>
      <c r="F1227" s="13" t="s">
        <v>409</v>
      </c>
      <c r="G1227" s="15">
        <v>1772131.68</v>
      </c>
      <c r="H1227" s="15">
        <v>1981256</v>
      </c>
    </row>
    <row r="1228" spans="1:8">
      <c r="A1228" s="12">
        <v>255137</v>
      </c>
      <c r="B1228" s="13" t="s">
        <v>287</v>
      </c>
      <c r="C1228" s="14" t="str">
        <f t="shared" si="38"/>
        <v>208</v>
      </c>
      <c r="D1228" s="14" t="str">
        <f t="shared" si="39"/>
        <v>20805</v>
      </c>
      <c r="E1228" s="14">
        <f>IF(ISNA(VLOOKUP(F1228,'2021功能科目'!A:B,2,FALSE)),"",VLOOKUP(F1228,'2021功能科目'!A:B,2,FALSE))</f>
        <v>2080506</v>
      </c>
      <c r="F1228" s="13" t="s">
        <v>410</v>
      </c>
      <c r="G1228" s="15">
        <v>886065.84</v>
      </c>
      <c r="H1228" s="15">
        <v>990628</v>
      </c>
    </row>
    <row r="1229" spans="1:8">
      <c r="A1229" s="12">
        <v>255137</v>
      </c>
      <c r="B1229" s="13" t="s">
        <v>287</v>
      </c>
      <c r="C1229" s="14" t="str">
        <f t="shared" si="38"/>
        <v>210</v>
      </c>
      <c r="D1229" s="14" t="str">
        <f t="shared" si="39"/>
        <v>21011</v>
      </c>
      <c r="E1229" s="14">
        <f>IF(ISNA(VLOOKUP(F1229,'2021功能科目'!A:B,2,FALSE)),"",VLOOKUP(F1229,'2021功能科目'!A:B,2,FALSE))</f>
        <v>2101102</v>
      </c>
      <c r="F1229" s="13" t="s">
        <v>411</v>
      </c>
      <c r="G1229" s="15">
        <v>1611355.37</v>
      </c>
      <c r="H1229" s="15">
        <v>1609770.5</v>
      </c>
    </row>
    <row r="1230" spans="1:8">
      <c r="A1230" s="12">
        <v>255137</v>
      </c>
      <c r="B1230" s="13" t="s">
        <v>287</v>
      </c>
      <c r="C1230" s="14" t="str">
        <f t="shared" si="38"/>
        <v>221</v>
      </c>
      <c r="D1230" s="14" t="str">
        <f t="shared" si="39"/>
        <v>22102</v>
      </c>
      <c r="E1230" s="14">
        <f>IF(ISNA(VLOOKUP(F1230,'2021功能科目'!A:B,2,FALSE)),"",VLOOKUP(F1230,'2021功能科目'!A:B,2,FALSE))</f>
        <v>2210201</v>
      </c>
      <c r="F1230" s="13" t="s">
        <v>413</v>
      </c>
      <c r="G1230" s="15">
        <v>1675104</v>
      </c>
      <c r="H1230" s="15">
        <v>1611222</v>
      </c>
    </row>
    <row r="1231" spans="1:8">
      <c r="A1231" s="12">
        <v>255137</v>
      </c>
      <c r="B1231" s="13" t="s">
        <v>287</v>
      </c>
      <c r="C1231" s="14" t="str">
        <f t="shared" si="38"/>
        <v>221</v>
      </c>
      <c r="D1231" s="14" t="str">
        <f t="shared" si="39"/>
        <v>22102</v>
      </c>
      <c r="E1231" s="14">
        <f>IF(ISNA(VLOOKUP(F1231,'2021功能科目'!A:B,2,FALSE)),"",VLOOKUP(F1231,'2021功能科目'!A:B,2,FALSE))</f>
        <v>2210202</v>
      </c>
      <c r="F1231" s="13" t="s">
        <v>414</v>
      </c>
      <c r="G1231" s="15">
        <v>62800</v>
      </c>
      <c r="H1231" s="15">
        <v>64080</v>
      </c>
    </row>
    <row r="1232" spans="1:8">
      <c r="A1232" s="12">
        <v>255137</v>
      </c>
      <c r="B1232" s="13" t="s">
        <v>287</v>
      </c>
      <c r="C1232" s="14" t="str">
        <f t="shared" si="38"/>
        <v>221</v>
      </c>
      <c r="D1232" s="14" t="str">
        <f t="shared" si="39"/>
        <v>22102</v>
      </c>
      <c r="E1232" s="14">
        <f>IF(ISNA(VLOOKUP(F1232,'2021功能科目'!A:B,2,FALSE)),"",VLOOKUP(F1232,'2021功能科目'!A:B,2,FALSE))</f>
        <v>2210203</v>
      </c>
      <c r="F1232" s="13" t="s">
        <v>415</v>
      </c>
      <c r="G1232" s="15">
        <v>1465992</v>
      </c>
      <c r="H1232" s="15">
        <v>1557409.92</v>
      </c>
    </row>
    <row r="1233" spans="1:8">
      <c r="A1233" s="12">
        <v>255138</v>
      </c>
      <c r="B1233" s="13" t="s">
        <v>288</v>
      </c>
      <c r="C1233" s="14" t="str">
        <f t="shared" si="38"/>
        <v>205</v>
      </c>
      <c r="D1233" s="14" t="str">
        <f t="shared" si="39"/>
        <v>20502</v>
      </c>
      <c r="E1233" s="14">
        <f>IF(ISNA(VLOOKUP(F1233,'2021功能科目'!A:B,2,FALSE)),"",VLOOKUP(F1233,'2021功能科目'!A:B,2,FALSE))</f>
        <v>2050202</v>
      </c>
      <c r="F1233" s="13" t="s">
        <v>420</v>
      </c>
      <c r="G1233" s="15">
        <v>20595353.88</v>
      </c>
      <c r="H1233" s="15">
        <v>19340259.58</v>
      </c>
    </row>
    <row r="1234" spans="1:8">
      <c r="A1234" s="12">
        <v>255138</v>
      </c>
      <c r="B1234" s="13" t="s">
        <v>288</v>
      </c>
      <c r="C1234" s="14" t="str">
        <f t="shared" si="38"/>
        <v>205</v>
      </c>
      <c r="D1234" s="14" t="str">
        <f t="shared" si="39"/>
        <v>20502</v>
      </c>
      <c r="E1234" s="14">
        <f>IF(ISNA(VLOOKUP(F1234,'2021功能科目'!A:B,2,FALSE)),"",VLOOKUP(F1234,'2021功能科目'!A:B,2,FALSE))</f>
        <v>2050299</v>
      </c>
      <c r="F1234" s="13" t="s">
        <v>404</v>
      </c>
      <c r="G1234" s="15">
        <v>822931.17</v>
      </c>
      <c r="H1234" s="15">
        <v>810240.97</v>
      </c>
    </row>
    <row r="1235" spans="1:8">
      <c r="A1235" s="12">
        <v>255138</v>
      </c>
      <c r="B1235" s="13" t="s">
        <v>288</v>
      </c>
      <c r="C1235" s="14" t="str">
        <f t="shared" si="38"/>
        <v>205</v>
      </c>
      <c r="D1235" s="14" t="str">
        <f t="shared" si="39"/>
        <v>20508</v>
      </c>
      <c r="E1235" s="14">
        <f>IF(ISNA(VLOOKUP(F1235,'2021功能科目'!A:B,2,FALSE)),"",VLOOKUP(F1235,'2021功能科目'!A:B,2,FALSE))</f>
        <v>2050803</v>
      </c>
      <c r="F1235" s="13" t="s">
        <v>406</v>
      </c>
      <c r="G1235" s="15">
        <v>46920</v>
      </c>
      <c r="H1235" s="15">
        <v>46920</v>
      </c>
    </row>
    <row r="1236" spans="1:8">
      <c r="A1236" s="12">
        <v>255138</v>
      </c>
      <c r="B1236" s="13" t="s">
        <v>288</v>
      </c>
      <c r="C1236" s="14" t="str">
        <f t="shared" si="38"/>
        <v>205</v>
      </c>
      <c r="D1236" s="14" t="str">
        <f t="shared" si="39"/>
        <v>20509</v>
      </c>
      <c r="E1236" s="14">
        <f>IF(ISNA(VLOOKUP(F1236,'2021功能科目'!A:B,2,FALSE)),"",VLOOKUP(F1236,'2021功能科目'!A:B,2,FALSE))</f>
        <v>2050904</v>
      </c>
      <c r="F1236" s="13" t="s">
        <v>407</v>
      </c>
      <c r="G1236" s="15">
        <v>1200</v>
      </c>
      <c r="H1236" s="15">
        <v>1200</v>
      </c>
    </row>
    <row r="1237" spans="1:8">
      <c r="A1237" s="12">
        <v>255138</v>
      </c>
      <c r="B1237" s="13" t="s">
        <v>288</v>
      </c>
      <c r="C1237" s="14" t="str">
        <f t="shared" si="38"/>
        <v>208</v>
      </c>
      <c r="D1237" s="14" t="str">
        <f t="shared" si="39"/>
        <v>20805</v>
      </c>
      <c r="E1237" s="14">
        <f>IF(ISNA(VLOOKUP(F1237,'2021功能科目'!A:B,2,FALSE)),"",VLOOKUP(F1237,'2021功能科目'!A:B,2,FALSE))</f>
        <v>2080502</v>
      </c>
      <c r="F1237" s="13" t="s">
        <v>408</v>
      </c>
      <c r="G1237" s="15">
        <v>745584.36</v>
      </c>
      <c r="H1237" s="15">
        <v>748116.36</v>
      </c>
    </row>
    <row r="1238" spans="1:8">
      <c r="A1238" s="12">
        <v>255138</v>
      </c>
      <c r="B1238" s="13" t="s">
        <v>288</v>
      </c>
      <c r="C1238" s="14" t="str">
        <f t="shared" si="38"/>
        <v>208</v>
      </c>
      <c r="D1238" s="14" t="str">
        <f t="shared" si="39"/>
        <v>20805</v>
      </c>
      <c r="E1238" s="14">
        <f>IF(ISNA(VLOOKUP(F1238,'2021功能科目'!A:B,2,FALSE)),"",VLOOKUP(F1238,'2021功能科目'!A:B,2,FALSE))</f>
        <v>2080505</v>
      </c>
      <c r="F1238" s="13" t="s">
        <v>409</v>
      </c>
      <c r="G1238" s="15">
        <v>2000000</v>
      </c>
      <c r="H1238" s="15">
        <v>2177593.6</v>
      </c>
    </row>
    <row r="1239" spans="1:8">
      <c r="A1239" s="12">
        <v>255138</v>
      </c>
      <c r="B1239" s="13" t="s">
        <v>288</v>
      </c>
      <c r="C1239" s="14" t="str">
        <f t="shared" si="38"/>
        <v>208</v>
      </c>
      <c r="D1239" s="14" t="str">
        <f t="shared" si="39"/>
        <v>20805</v>
      </c>
      <c r="E1239" s="14">
        <f>IF(ISNA(VLOOKUP(F1239,'2021功能科目'!A:B,2,FALSE)),"",VLOOKUP(F1239,'2021功能科目'!A:B,2,FALSE))</f>
        <v>2080506</v>
      </c>
      <c r="F1239" s="13" t="s">
        <v>410</v>
      </c>
      <c r="G1239" s="15">
        <v>995105</v>
      </c>
      <c r="H1239" s="15">
        <v>1088796.8</v>
      </c>
    </row>
    <row r="1240" spans="1:8">
      <c r="A1240" s="12">
        <v>255138</v>
      </c>
      <c r="B1240" s="13" t="s">
        <v>288</v>
      </c>
      <c r="C1240" s="14" t="str">
        <f t="shared" si="38"/>
        <v>210</v>
      </c>
      <c r="D1240" s="14" t="str">
        <f t="shared" si="39"/>
        <v>21011</v>
      </c>
      <c r="E1240" s="14">
        <f>IF(ISNA(VLOOKUP(F1240,'2021功能科目'!A:B,2,FALSE)),"",VLOOKUP(F1240,'2021功能科目'!A:B,2,FALSE))</f>
        <v>2101102</v>
      </c>
      <c r="F1240" s="13" t="s">
        <v>411</v>
      </c>
      <c r="G1240" s="15">
        <v>1769294.8</v>
      </c>
      <c r="H1240" s="15">
        <v>1769294.8</v>
      </c>
    </row>
    <row r="1241" spans="1:8">
      <c r="A1241" s="12">
        <v>255138</v>
      </c>
      <c r="B1241" s="13" t="s">
        <v>288</v>
      </c>
      <c r="C1241" s="14" t="str">
        <f t="shared" si="38"/>
        <v>221</v>
      </c>
      <c r="D1241" s="14" t="str">
        <f t="shared" si="39"/>
        <v>22102</v>
      </c>
      <c r="E1241" s="14">
        <f>IF(ISNA(VLOOKUP(F1241,'2021功能科目'!A:B,2,FALSE)),"",VLOOKUP(F1241,'2021功能科目'!A:B,2,FALSE))</f>
        <v>2210201</v>
      </c>
      <c r="F1241" s="13" t="s">
        <v>413</v>
      </c>
      <c r="G1241" s="15">
        <v>1804526</v>
      </c>
      <c r="H1241" s="15">
        <v>1782235.2</v>
      </c>
    </row>
    <row r="1242" spans="1:8">
      <c r="A1242" s="12">
        <v>255138</v>
      </c>
      <c r="B1242" s="13" t="s">
        <v>288</v>
      </c>
      <c r="C1242" s="14" t="str">
        <f t="shared" si="38"/>
        <v>221</v>
      </c>
      <c r="D1242" s="14" t="str">
        <f t="shared" si="39"/>
        <v>22102</v>
      </c>
      <c r="E1242" s="14">
        <f>IF(ISNA(VLOOKUP(F1242,'2021功能科目'!A:B,2,FALSE)),"",VLOOKUP(F1242,'2021功能科目'!A:B,2,FALSE))</f>
        <v>2210202</v>
      </c>
      <c r="F1242" s="13" t="s">
        <v>414</v>
      </c>
      <c r="G1242" s="15">
        <v>67120</v>
      </c>
      <c r="H1242" s="15">
        <v>67440</v>
      </c>
    </row>
    <row r="1243" spans="1:8">
      <c r="A1243" s="12">
        <v>255138</v>
      </c>
      <c r="B1243" s="13" t="s">
        <v>288</v>
      </c>
      <c r="C1243" s="14" t="str">
        <f t="shared" si="38"/>
        <v>221</v>
      </c>
      <c r="D1243" s="14" t="str">
        <f t="shared" si="39"/>
        <v>22102</v>
      </c>
      <c r="E1243" s="14">
        <f>IF(ISNA(VLOOKUP(F1243,'2021功能科目'!A:B,2,FALSE)),"",VLOOKUP(F1243,'2021功能科目'!A:B,2,FALSE))</f>
        <v>2210203</v>
      </c>
      <c r="F1243" s="13" t="s">
        <v>415</v>
      </c>
      <c r="G1243" s="15">
        <v>1651814</v>
      </c>
      <c r="H1243" s="15">
        <v>1562088</v>
      </c>
    </row>
    <row r="1244" spans="1:8">
      <c r="A1244" s="12">
        <v>255139</v>
      </c>
      <c r="B1244" s="13" t="s">
        <v>289</v>
      </c>
      <c r="C1244" s="14" t="str">
        <f t="shared" si="38"/>
        <v>205</v>
      </c>
      <c r="D1244" s="14" t="str">
        <f t="shared" si="39"/>
        <v>20502</v>
      </c>
      <c r="E1244" s="14">
        <f>IF(ISNA(VLOOKUP(F1244,'2021功能科目'!A:B,2,FALSE)),"",VLOOKUP(F1244,'2021功能科目'!A:B,2,FALSE))</f>
        <v>2050202</v>
      </c>
      <c r="F1244" s="13" t="s">
        <v>420</v>
      </c>
      <c r="G1244" s="15">
        <v>18463190.61</v>
      </c>
      <c r="H1244" s="15">
        <v>16679458.39</v>
      </c>
    </row>
    <row r="1245" spans="1:8">
      <c r="A1245" s="12">
        <v>255139</v>
      </c>
      <c r="B1245" s="13" t="s">
        <v>289</v>
      </c>
      <c r="C1245" s="14" t="str">
        <f t="shared" si="38"/>
        <v>205</v>
      </c>
      <c r="D1245" s="14" t="str">
        <f t="shared" si="39"/>
        <v>20502</v>
      </c>
      <c r="E1245" s="14">
        <f>IF(ISNA(VLOOKUP(F1245,'2021功能科目'!A:B,2,FALSE)),"",VLOOKUP(F1245,'2021功能科目'!A:B,2,FALSE))</f>
        <v>2050299</v>
      </c>
      <c r="F1245" s="13" t="s">
        <v>404</v>
      </c>
      <c r="G1245" s="15">
        <v>659196.1</v>
      </c>
      <c r="H1245" s="15">
        <v>604000</v>
      </c>
    </row>
    <row r="1246" spans="1:8">
      <c r="A1246" s="12">
        <v>255139</v>
      </c>
      <c r="B1246" s="13" t="s">
        <v>289</v>
      </c>
      <c r="C1246" s="14" t="str">
        <f t="shared" si="38"/>
        <v>205</v>
      </c>
      <c r="D1246" s="14" t="str">
        <f t="shared" si="39"/>
        <v>20508</v>
      </c>
      <c r="E1246" s="14">
        <f>IF(ISNA(VLOOKUP(F1246,'2021功能科目'!A:B,2,FALSE)),"",VLOOKUP(F1246,'2021功能科目'!A:B,2,FALSE))</f>
        <v>2050803</v>
      </c>
      <c r="F1246" s="13" t="s">
        <v>406</v>
      </c>
      <c r="G1246" s="15">
        <v>43500</v>
      </c>
      <c r="H1246" s="15">
        <v>43520</v>
      </c>
    </row>
    <row r="1247" spans="1:8">
      <c r="A1247" s="12">
        <v>255139</v>
      </c>
      <c r="B1247" s="13" t="s">
        <v>289</v>
      </c>
      <c r="C1247" s="14" t="str">
        <f t="shared" si="38"/>
        <v>205</v>
      </c>
      <c r="D1247" s="14" t="str">
        <f t="shared" si="39"/>
        <v>20509</v>
      </c>
      <c r="E1247" s="14">
        <f>IF(ISNA(VLOOKUP(F1247,'2021功能科目'!A:B,2,FALSE)),"",VLOOKUP(F1247,'2021功能科目'!A:B,2,FALSE))</f>
        <v>2050904</v>
      </c>
      <c r="F1247" s="13" t="s">
        <v>407</v>
      </c>
      <c r="G1247" s="15">
        <v>244719</v>
      </c>
      <c r="H1247" s="15">
        <v>244720</v>
      </c>
    </row>
    <row r="1248" spans="1:8">
      <c r="A1248" s="12">
        <v>255139</v>
      </c>
      <c r="B1248" s="13" t="s">
        <v>289</v>
      </c>
      <c r="C1248" s="14" t="str">
        <f t="shared" si="38"/>
        <v>208</v>
      </c>
      <c r="D1248" s="14" t="str">
        <f t="shared" si="39"/>
        <v>20805</v>
      </c>
      <c r="E1248" s="14">
        <f>IF(ISNA(VLOOKUP(F1248,'2021功能科目'!A:B,2,FALSE)),"",VLOOKUP(F1248,'2021功能科目'!A:B,2,FALSE))</f>
        <v>2080502</v>
      </c>
      <c r="F1248" s="13" t="s">
        <v>408</v>
      </c>
      <c r="G1248" s="15">
        <v>366496</v>
      </c>
      <c r="H1248" s="15">
        <v>357788</v>
      </c>
    </row>
    <row r="1249" spans="1:8">
      <c r="A1249" s="12">
        <v>255139</v>
      </c>
      <c r="B1249" s="13" t="s">
        <v>289</v>
      </c>
      <c r="C1249" s="14" t="str">
        <f t="shared" si="38"/>
        <v>208</v>
      </c>
      <c r="D1249" s="14" t="str">
        <f t="shared" si="39"/>
        <v>20805</v>
      </c>
      <c r="E1249" s="14">
        <f>IF(ISNA(VLOOKUP(F1249,'2021功能科目'!A:B,2,FALSE)),"",VLOOKUP(F1249,'2021功能科目'!A:B,2,FALSE))</f>
        <v>2080505</v>
      </c>
      <c r="F1249" s="13" t="s">
        <v>409</v>
      </c>
      <c r="G1249" s="15">
        <v>1508100.64</v>
      </c>
      <c r="H1249" s="15">
        <v>1939932.16</v>
      </c>
    </row>
    <row r="1250" spans="1:8">
      <c r="A1250" s="12">
        <v>255139</v>
      </c>
      <c r="B1250" s="13" t="s">
        <v>289</v>
      </c>
      <c r="C1250" s="14" t="str">
        <f t="shared" si="38"/>
        <v>208</v>
      </c>
      <c r="D1250" s="14" t="str">
        <f t="shared" si="39"/>
        <v>20805</v>
      </c>
      <c r="E1250" s="14">
        <f>IF(ISNA(VLOOKUP(F1250,'2021功能科目'!A:B,2,FALSE)),"",VLOOKUP(F1250,'2021功能科目'!A:B,2,FALSE))</f>
        <v>2080506</v>
      </c>
      <c r="F1250" s="13" t="s">
        <v>410</v>
      </c>
      <c r="G1250" s="15">
        <v>754050.32</v>
      </c>
      <c r="H1250" s="15">
        <v>969966.08</v>
      </c>
    </row>
    <row r="1251" spans="1:8">
      <c r="A1251" s="12">
        <v>255139</v>
      </c>
      <c r="B1251" s="13" t="s">
        <v>289</v>
      </c>
      <c r="C1251" s="14" t="str">
        <f t="shared" si="38"/>
        <v>210</v>
      </c>
      <c r="D1251" s="14" t="str">
        <f t="shared" si="39"/>
        <v>21011</v>
      </c>
      <c r="E1251" s="14">
        <f>IF(ISNA(VLOOKUP(F1251,'2021功能科目'!A:B,2,FALSE)),"",VLOOKUP(F1251,'2021功能科目'!A:B,2,FALSE))</f>
        <v>2101102</v>
      </c>
      <c r="F1251" s="13" t="s">
        <v>411</v>
      </c>
      <c r="G1251" s="15">
        <v>1525284.05</v>
      </c>
      <c r="H1251" s="15">
        <v>1576194.88</v>
      </c>
    </row>
    <row r="1252" spans="1:8">
      <c r="A1252" s="12">
        <v>255139</v>
      </c>
      <c r="B1252" s="13" t="s">
        <v>289</v>
      </c>
      <c r="C1252" s="14" t="str">
        <f t="shared" si="38"/>
        <v>221</v>
      </c>
      <c r="D1252" s="14" t="str">
        <f t="shared" si="39"/>
        <v>22102</v>
      </c>
      <c r="E1252" s="14">
        <f>IF(ISNA(VLOOKUP(F1252,'2021功能科目'!A:B,2,FALSE)),"",VLOOKUP(F1252,'2021功能科目'!A:B,2,FALSE))</f>
        <v>2210201</v>
      </c>
      <c r="F1252" s="13" t="s">
        <v>413</v>
      </c>
      <c r="G1252" s="15">
        <v>1474112</v>
      </c>
      <c r="H1252" s="15">
        <v>1591029.12</v>
      </c>
    </row>
    <row r="1253" spans="1:8">
      <c r="A1253" s="12">
        <v>255139</v>
      </c>
      <c r="B1253" s="13" t="s">
        <v>289</v>
      </c>
      <c r="C1253" s="14" t="str">
        <f t="shared" si="38"/>
        <v>221</v>
      </c>
      <c r="D1253" s="14" t="str">
        <f t="shared" si="39"/>
        <v>22102</v>
      </c>
      <c r="E1253" s="14">
        <f>IF(ISNA(VLOOKUP(F1253,'2021功能科目'!A:B,2,FALSE)),"",VLOOKUP(F1253,'2021功能科目'!A:B,2,FALSE))</f>
        <v>2210202</v>
      </c>
      <c r="F1253" s="13" t="s">
        <v>414</v>
      </c>
      <c r="G1253" s="15">
        <v>31480</v>
      </c>
      <c r="H1253" s="15">
        <v>30840</v>
      </c>
    </row>
    <row r="1254" spans="1:8">
      <c r="A1254" s="12">
        <v>255139</v>
      </c>
      <c r="B1254" s="13" t="s">
        <v>289</v>
      </c>
      <c r="C1254" s="14" t="str">
        <f t="shared" si="38"/>
        <v>221</v>
      </c>
      <c r="D1254" s="14" t="str">
        <f t="shared" si="39"/>
        <v>22102</v>
      </c>
      <c r="E1254" s="14">
        <f>IF(ISNA(VLOOKUP(F1254,'2021功能科目'!A:B,2,FALSE)),"",VLOOKUP(F1254,'2021功能科目'!A:B,2,FALSE))</f>
        <v>2210203</v>
      </c>
      <c r="F1254" s="13" t="s">
        <v>415</v>
      </c>
      <c r="G1254" s="15">
        <v>1136888</v>
      </c>
      <c r="H1254" s="15">
        <v>1113694.56</v>
      </c>
    </row>
    <row r="1255" spans="1:8">
      <c r="A1255" s="12">
        <v>255140</v>
      </c>
      <c r="B1255" s="13" t="s">
        <v>290</v>
      </c>
      <c r="C1255" s="14" t="str">
        <f t="shared" si="38"/>
        <v>205</v>
      </c>
      <c r="D1255" s="14" t="str">
        <f t="shared" si="39"/>
        <v>20502</v>
      </c>
      <c r="E1255" s="14">
        <f>IF(ISNA(VLOOKUP(F1255,'2021功能科目'!A:B,2,FALSE)),"",VLOOKUP(F1255,'2021功能科目'!A:B,2,FALSE))</f>
        <v>2050202</v>
      </c>
      <c r="F1255" s="13" t="s">
        <v>420</v>
      </c>
      <c r="G1255" s="15">
        <v>18289527.28</v>
      </c>
      <c r="H1255" s="15">
        <v>15228654.73</v>
      </c>
    </row>
    <row r="1256" spans="1:8">
      <c r="A1256" s="12">
        <v>255140</v>
      </c>
      <c r="B1256" s="13" t="s">
        <v>290</v>
      </c>
      <c r="C1256" s="14" t="str">
        <f t="shared" si="38"/>
        <v>205</v>
      </c>
      <c r="D1256" s="14" t="str">
        <f t="shared" si="39"/>
        <v>20502</v>
      </c>
      <c r="E1256" s="14">
        <f>IF(ISNA(VLOOKUP(F1256,'2021功能科目'!A:B,2,FALSE)),"",VLOOKUP(F1256,'2021功能科目'!A:B,2,FALSE))</f>
        <v>2050299</v>
      </c>
      <c r="F1256" s="13" t="s">
        <v>404</v>
      </c>
      <c r="G1256" s="15">
        <v>634051.73</v>
      </c>
      <c r="H1256" s="15">
        <v>583058.73</v>
      </c>
    </row>
    <row r="1257" spans="1:8">
      <c r="A1257" s="12">
        <v>255140</v>
      </c>
      <c r="B1257" s="13" t="s">
        <v>290</v>
      </c>
      <c r="C1257" s="14" t="str">
        <f t="shared" si="38"/>
        <v>205</v>
      </c>
      <c r="D1257" s="14" t="str">
        <f t="shared" si="39"/>
        <v>20508</v>
      </c>
      <c r="E1257" s="14">
        <f>IF(ISNA(VLOOKUP(F1257,'2021功能科目'!A:B,2,FALSE)),"",VLOOKUP(F1257,'2021功能科目'!A:B,2,FALSE))</f>
        <v>2050803</v>
      </c>
      <c r="F1257" s="13" t="s">
        <v>406</v>
      </c>
      <c r="G1257" s="15">
        <v>42840</v>
      </c>
      <c r="H1257" s="15">
        <v>42840</v>
      </c>
    </row>
    <row r="1258" spans="1:8">
      <c r="A1258" s="12">
        <v>255140</v>
      </c>
      <c r="B1258" s="13" t="s">
        <v>290</v>
      </c>
      <c r="C1258" s="14" t="str">
        <f t="shared" si="38"/>
        <v>205</v>
      </c>
      <c r="D1258" s="14" t="str">
        <f t="shared" si="39"/>
        <v>20509</v>
      </c>
      <c r="E1258" s="14">
        <f>IF(ISNA(VLOOKUP(F1258,'2021功能科目'!A:B,2,FALSE)),"",VLOOKUP(F1258,'2021功能科目'!A:B,2,FALSE))</f>
        <v>2050903</v>
      </c>
      <c r="F1258" s="13" t="s">
        <v>417</v>
      </c>
      <c r="G1258" s="15">
        <v>450000</v>
      </c>
      <c r="H1258" s="15">
        <v>450000</v>
      </c>
    </row>
    <row r="1259" spans="1:8">
      <c r="A1259" s="12">
        <v>255140</v>
      </c>
      <c r="B1259" s="13" t="s">
        <v>290</v>
      </c>
      <c r="C1259" s="14" t="str">
        <f t="shared" si="38"/>
        <v>208</v>
      </c>
      <c r="D1259" s="14" t="str">
        <f t="shared" si="39"/>
        <v>20805</v>
      </c>
      <c r="E1259" s="14">
        <f>IF(ISNA(VLOOKUP(F1259,'2021功能科目'!A:B,2,FALSE)),"",VLOOKUP(F1259,'2021功能科目'!A:B,2,FALSE))</f>
        <v>2080502</v>
      </c>
      <c r="F1259" s="13" t="s">
        <v>408</v>
      </c>
      <c r="G1259" s="15">
        <v>2514006</v>
      </c>
      <c r="H1259" s="15">
        <v>1965339</v>
      </c>
    </row>
    <row r="1260" spans="1:8">
      <c r="A1260" s="12">
        <v>255140</v>
      </c>
      <c r="B1260" s="13" t="s">
        <v>290</v>
      </c>
      <c r="C1260" s="14" t="str">
        <f t="shared" si="38"/>
        <v>208</v>
      </c>
      <c r="D1260" s="14" t="str">
        <f t="shared" si="39"/>
        <v>20805</v>
      </c>
      <c r="E1260" s="14">
        <f>IF(ISNA(VLOOKUP(F1260,'2021功能科目'!A:B,2,FALSE)),"",VLOOKUP(F1260,'2021功能科目'!A:B,2,FALSE))</f>
        <v>2080505</v>
      </c>
      <c r="F1260" s="13" t="s">
        <v>409</v>
      </c>
      <c r="G1260" s="15">
        <v>1762212.8</v>
      </c>
      <c r="H1260" s="15">
        <v>1727468.78</v>
      </c>
    </row>
    <row r="1261" spans="1:8">
      <c r="A1261" s="12">
        <v>255140</v>
      </c>
      <c r="B1261" s="13" t="s">
        <v>290</v>
      </c>
      <c r="C1261" s="14" t="str">
        <f t="shared" si="38"/>
        <v>208</v>
      </c>
      <c r="D1261" s="14" t="str">
        <f t="shared" si="39"/>
        <v>20805</v>
      </c>
      <c r="E1261" s="14">
        <f>IF(ISNA(VLOOKUP(F1261,'2021功能科目'!A:B,2,FALSE)),"",VLOOKUP(F1261,'2021功能科目'!A:B,2,FALSE))</f>
        <v>2080506</v>
      </c>
      <c r="F1261" s="13" t="s">
        <v>410</v>
      </c>
      <c r="G1261" s="15">
        <v>881106.4</v>
      </c>
      <c r="H1261" s="15">
        <v>863734.39</v>
      </c>
    </row>
    <row r="1262" spans="1:8">
      <c r="A1262" s="12">
        <v>255140</v>
      </c>
      <c r="B1262" s="13" t="s">
        <v>290</v>
      </c>
      <c r="C1262" s="14" t="str">
        <f t="shared" si="38"/>
        <v>210</v>
      </c>
      <c r="D1262" s="14" t="str">
        <f t="shared" si="39"/>
        <v>21011</v>
      </c>
      <c r="E1262" s="14">
        <f>IF(ISNA(VLOOKUP(F1262,'2021功能科目'!A:B,2,FALSE)),"",VLOOKUP(F1262,'2021功能科目'!A:B,2,FALSE))</f>
        <v>2101102</v>
      </c>
      <c r="F1262" s="13" t="s">
        <v>411</v>
      </c>
      <c r="G1262" s="15">
        <v>1771273.65</v>
      </c>
      <c r="H1262" s="15">
        <v>1403568.39</v>
      </c>
    </row>
    <row r="1263" spans="1:8">
      <c r="A1263" s="12">
        <v>255140</v>
      </c>
      <c r="B1263" s="13" t="s">
        <v>290</v>
      </c>
      <c r="C1263" s="14" t="str">
        <f t="shared" si="38"/>
        <v>210</v>
      </c>
      <c r="D1263" s="14" t="str">
        <f t="shared" si="39"/>
        <v>21011</v>
      </c>
      <c r="E1263" s="14">
        <f>IF(ISNA(VLOOKUP(F1263,'2021功能科目'!A:B,2,FALSE)),"",VLOOKUP(F1263,'2021功能科目'!A:B,2,FALSE))</f>
        <v>2101199</v>
      </c>
      <c r="F1263" s="13" t="s">
        <v>412</v>
      </c>
      <c r="G1263" s="15">
        <v>90000</v>
      </c>
      <c r="H1263" s="15">
        <v>90000</v>
      </c>
    </row>
    <row r="1264" spans="1:8">
      <c r="A1264" s="12">
        <v>255140</v>
      </c>
      <c r="B1264" s="13" t="s">
        <v>290</v>
      </c>
      <c r="C1264" s="14" t="str">
        <f t="shared" si="38"/>
        <v>221</v>
      </c>
      <c r="D1264" s="14" t="str">
        <f t="shared" si="39"/>
        <v>22102</v>
      </c>
      <c r="E1264" s="14">
        <f>IF(ISNA(VLOOKUP(F1264,'2021功能科目'!A:B,2,FALSE)),"",VLOOKUP(F1264,'2021功能科目'!A:B,2,FALSE))</f>
        <v>2210201</v>
      </c>
      <c r="F1264" s="13" t="s">
        <v>413</v>
      </c>
      <c r="G1264" s="15">
        <v>1708494</v>
      </c>
      <c r="H1264" s="15">
        <v>1431681.59</v>
      </c>
    </row>
    <row r="1265" spans="1:8">
      <c r="A1265" s="12">
        <v>255140</v>
      </c>
      <c r="B1265" s="13" t="s">
        <v>290</v>
      </c>
      <c r="C1265" s="14" t="str">
        <f t="shared" si="38"/>
        <v>221</v>
      </c>
      <c r="D1265" s="14" t="str">
        <f t="shared" si="39"/>
        <v>22102</v>
      </c>
      <c r="E1265" s="14">
        <f>IF(ISNA(VLOOKUP(F1265,'2021功能科目'!A:B,2,FALSE)),"",VLOOKUP(F1265,'2021功能科目'!A:B,2,FALSE))</f>
        <v>2210202</v>
      </c>
      <c r="F1265" s="13" t="s">
        <v>414</v>
      </c>
      <c r="G1265" s="15">
        <v>153880</v>
      </c>
      <c r="H1265" s="15">
        <v>158040</v>
      </c>
    </row>
    <row r="1266" spans="1:8">
      <c r="A1266" s="12">
        <v>255140</v>
      </c>
      <c r="B1266" s="13" t="s">
        <v>290</v>
      </c>
      <c r="C1266" s="14" t="str">
        <f t="shared" si="38"/>
        <v>221</v>
      </c>
      <c r="D1266" s="14" t="str">
        <f t="shared" si="39"/>
        <v>22102</v>
      </c>
      <c r="E1266" s="14">
        <f>IF(ISNA(VLOOKUP(F1266,'2021功能科目'!A:B,2,FALSE)),"",VLOOKUP(F1266,'2021功能科目'!A:B,2,FALSE))</f>
        <v>2210203</v>
      </c>
      <c r="F1266" s="13" t="s">
        <v>415</v>
      </c>
      <c r="G1266" s="15">
        <v>1280640</v>
      </c>
      <c r="H1266" s="15">
        <v>1228392</v>
      </c>
    </row>
    <row r="1267" spans="1:8">
      <c r="A1267" s="12">
        <v>255141</v>
      </c>
      <c r="B1267" s="13" t="s">
        <v>291</v>
      </c>
      <c r="C1267" s="14" t="str">
        <f t="shared" si="38"/>
        <v>205</v>
      </c>
      <c r="D1267" s="14" t="str">
        <f t="shared" si="39"/>
        <v>20502</v>
      </c>
      <c r="E1267" s="14">
        <f>IF(ISNA(VLOOKUP(F1267,'2021功能科目'!A:B,2,FALSE)),"",VLOOKUP(F1267,'2021功能科目'!A:B,2,FALSE))</f>
        <v>2050202</v>
      </c>
      <c r="F1267" s="13" t="s">
        <v>420</v>
      </c>
      <c r="G1267" s="15">
        <v>79562730.65</v>
      </c>
      <c r="H1267" s="15">
        <v>71016151.86</v>
      </c>
    </row>
    <row r="1268" spans="1:8">
      <c r="A1268" s="12">
        <v>255141</v>
      </c>
      <c r="B1268" s="13" t="s">
        <v>291</v>
      </c>
      <c r="C1268" s="14" t="str">
        <f t="shared" si="38"/>
        <v>205</v>
      </c>
      <c r="D1268" s="14" t="str">
        <f t="shared" si="39"/>
        <v>20502</v>
      </c>
      <c r="E1268" s="14">
        <f>IF(ISNA(VLOOKUP(F1268,'2021功能科目'!A:B,2,FALSE)),"",VLOOKUP(F1268,'2021功能科目'!A:B,2,FALSE))</f>
        <v>2050299</v>
      </c>
      <c r="F1268" s="13" t="s">
        <v>404</v>
      </c>
      <c r="G1268" s="15">
        <v>4715816.15</v>
      </c>
      <c r="H1268" s="15">
        <v>2485408.35</v>
      </c>
    </row>
    <row r="1269" spans="1:8">
      <c r="A1269" s="12">
        <v>255141</v>
      </c>
      <c r="B1269" s="13" t="s">
        <v>291</v>
      </c>
      <c r="C1269" s="14" t="str">
        <f t="shared" si="38"/>
        <v>205</v>
      </c>
      <c r="D1269" s="14" t="str">
        <f t="shared" si="39"/>
        <v>20508</v>
      </c>
      <c r="E1269" s="14">
        <f>IF(ISNA(VLOOKUP(F1269,'2021功能科目'!A:B,2,FALSE)),"",VLOOKUP(F1269,'2021功能科目'!A:B,2,FALSE))</f>
        <v>2050803</v>
      </c>
      <c r="F1269" s="13" t="s">
        <v>406</v>
      </c>
      <c r="G1269" s="15">
        <v>159442.94</v>
      </c>
      <c r="H1269" s="15">
        <v>161840</v>
      </c>
    </row>
    <row r="1270" spans="1:8">
      <c r="A1270" s="12">
        <v>255141</v>
      </c>
      <c r="B1270" s="13" t="s">
        <v>291</v>
      </c>
      <c r="C1270" s="14" t="str">
        <f t="shared" si="38"/>
        <v>205</v>
      </c>
      <c r="D1270" s="14" t="str">
        <f t="shared" si="39"/>
        <v>20509</v>
      </c>
      <c r="E1270" s="14">
        <f>IF(ISNA(VLOOKUP(F1270,'2021功能科目'!A:B,2,FALSE)),"",VLOOKUP(F1270,'2021功能科目'!A:B,2,FALSE))</f>
        <v>2050903</v>
      </c>
      <c r="F1270" s="13" t="s">
        <v>417</v>
      </c>
      <c r="G1270" s="15">
        <v>348428.28</v>
      </c>
      <c r="H1270" s="15">
        <v>350000</v>
      </c>
    </row>
    <row r="1271" spans="1:8">
      <c r="A1271" s="12">
        <v>255141</v>
      </c>
      <c r="B1271" s="13" t="s">
        <v>291</v>
      </c>
      <c r="C1271" s="14" t="str">
        <f t="shared" si="38"/>
        <v>205</v>
      </c>
      <c r="D1271" s="14" t="str">
        <f t="shared" si="39"/>
        <v>20509</v>
      </c>
      <c r="E1271" s="14">
        <f>IF(ISNA(VLOOKUP(F1271,'2021功能科目'!A:B,2,FALSE)),"",VLOOKUP(F1271,'2021功能科目'!A:B,2,FALSE))</f>
        <v>2050904</v>
      </c>
      <c r="F1271" s="13" t="s">
        <v>407</v>
      </c>
      <c r="G1271" s="15">
        <v>553870</v>
      </c>
      <c r="H1271" s="15">
        <v>554310</v>
      </c>
    </row>
    <row r="1272" spans="1:8">
      <c r="A1272" s="12">
        <v>255141</v>
      </c>
      <c r="B1272" s="13" t="s">
        <v>291</v>
      </c>
      <c r="C1272" s="14" t="str">
        <f t="shared" si="38"/>
        <v>208</v>
      </c>
      <c r="D1272" s="14" t="str">
        <f t="shared" si="39"/>
        <v>20805</v>
      </c>
      <c r="E1272" s="14">
        <f>IF(ISNA(VLOOKUP(F1272,'2021功能科目'!A:B,2,FALSE)),"",VLOOKUP(F1272,'2021功能科目'!A:B,2,FALSE))</f>
        <v>2080502</v>
      </c>
      <c r="F1272" s="13" t="s">
        <v>408</v>
      </c>
      <c r="G1272" s="15">
        <v>4229865</v>
      </c>
      <c r="H1272" s="15">
        <v>3632238</v>
      </c>
    </row>
    <row r="1273" spans="1:8">
      <c r="A1273" s="12">
        <v>255141</v>
      </c>
      <c r="B1273" s="13" t="s">
        <v>291</v>
      </c>
      <c r="C1273" s="14" t="str">
        <f t="shared" si="38"/>
        <v>208</v>
      </c>
      <c r="D1273" s="14" t="str">
        <f t="shared" si="39"/>
        <v>20805</v>
      </c>
      <c r="E1273" s="14">
        <f>IF(ISNA(VLOOKUP(F1273,'2021功能科目'!A:B,2,FALSE)),"",VLOOKUP(F1273,'2021功能科目'!A:B,2,FALSE))</f>
        <v>2080505</v>
      </c>
      <c r="F1273" s="13" t="s">
        <v>409</v>
      </c>
      <c r="G1273" s="15">
        <v>7413330.28</v>
      </c>
      <c r="H1273" s="15">
        <v>7889837.76</v>
      </c>
    </row>
    <row r="1274" spans="1:8">
      <c r="A1274" s="12">
        <v>255141</v>
      </c>
      <c r="B1274" s="13" t="s">
        <v>291</v>
      </c>
      <c r="C1274" s="14" t="str">
        <f t="shared" si="38"/>
        <v>208</v>
      </c>
      <c r="D1274" s="14" t="str">
        <f t="shared" si="39"/>
        <v>20805</v>
      </c>
      <c r="E1274" s="14">
        <f>IF(ISNA(VLOOKUP(F1274,'2021功能科目'!A:B,2,FALSE)),"",VLOOKUP(F1274,'2021功能科目'!A:B,2,FALSE))</f>
        <v>2080506</v>
      </c>
      <c r="F1274" s="13" t="s">
        <v>410</v>
      </c>
      <c r="G1274" s="15">
        <v>3669998.16</v>
      </c>
      <c r="H1274" s="15">
        <v>3944918.88</v>
      </c>
    </row>
    <row r="1275" spans="1:8">
      <c r="A1275" s="12">
        <v>255141</v>
      </c>
      <c r="B1275" s="13" t="s">
        <v>291</v>
      </c>
      <c r="C1275" s="14" t="str">
        <f t="shared" si="38"/>
        <v>208</v>
      </c>
      <c r="D1275" s="14" t="str">
        <f t="shared" si="39"/>
        <v>20808</v>
      </c>
      <c r="E1275" s="14">
        <f>IF(ISNA(VLOOKUP(F1275,'2021功能科目'!A:B,2,FALSE)),"",VLOOKUP(F1275,'2021功能科目'!A:B,2,FALSE))</f>
        <v>2080801</v>
      </c>
      <c r="F1275" s="13" t="s">
        <v>416</v>
      </c>
      <c r="G1275" s="15">
        <v>248078</v>
      </c>
      <c r="H1275" s="15">
        <v>0</v>
      </c>
    </row>
    <row r="1276" spans="1:8">
      <c r="A1276" s="12">
        <v>255141</v>
      </c>
      <c r="B1276" s="13" t="s">
        <v>291</v>
      </c>
      <c r="C1276" s="14" t="str">
        <f t="shared" si="38"/>
        <v>210</v>
      </c>
      <c r="D1276" s="14" t="str">
        <f t="shared" si="39"/>
        <v>21011</v>
      </c>
      <c r="E1276" s="14">
        <f>IF(ISNA(VLOOKUP(F1276,'2021功能科目'!A:B,2,FALSE)),"",VLOOKUP(F1276,'2021功能科目'!A:B,2,FALSE))</f>
        <v>2101102</v>
      </c>
      <c r="F1276" s="13" t="s">
        <v>411</v>
      </c>
      <c r="G1276" s="15">
        <v>6710493.18</v>
      </c>
      <c r="H1276" s="15">
        <v>6410493.18</v>
      </c>
    </row>
    <row r="1277" spans="1:8">
      <c r="A1277" s="12">
        <v>255141</v>
      </c>
      <c r="B1277" s="13" t="s">
        <v>291</v>
      </c>
      <c r="C1277" s="14" t="str">
        <f t="shared" si="38"/>
        <v>210</v>
      </c>
      <c r="D1277" s="14" t="str">
        <f t="shared" si="39"/>
        <v>21011</v>
      </c>
      <c r="E1277" s="14">
        <f>IF(ISNA(VLOOKUP(F1277,'2021功能科目'!A:B,2,FALSE)),"",VLOOKUP(F1277,'2021功能科目'!A:B,2,FALSE))</f>
        <v>2101199</v>
      </c>
      <c r="F1277" s="13" t="s">
        <v>412</v>
      </c>
      <c r="G1277" s="15">
        <v>270000</v>
      </c>
      <c r="H1277" s="15">
        <v>270000</v>
      </c>
    </row>
    <row r="1278" spans="1:8">
      <c r="A1278" s="12">
        <v>255141</v>
      </c>
      <c r="B1278" s="13" t="s">
        <v>291</v>
      </c>
      <c r="C1278" s="14" t="str">
        <f t="shared" si="38"/>
        <v>221</v>
      </c>
      <c r="D1278" s="14" t="str">
        <f t="shared" si="39"/>
        <v>22102</v>
      </c>
      <c r="E1278" s="14">
        <f>IF(ISNA(VLOOKUP(F1278,'2021功能科目'!A:B,2,FALSE)),"",VLOOKUP(F1278,'2021功能科目'!A:B,2,FALSE))</f>
        <v>2210201</v>
      </c>
      <c r="F1278" s="13" t="s">
        <v>413</v>
      </c>
      <c r="G1278" s="15">
        <v>6488919.6</v>
      </c>
      <c r="H1278" s="15">
        <v>6431458.32</v>
      </c>
    </row>
    <row r="1279" spans="1:8">
      <c r="A1279" s="12">
        <v>255141</v>
      </c>
      <c r="B1279" s="13" t="s">
        <v>291</v>
      </c>
      <c r="C1279" s="14" t="str">
        <f t="shared" si="38"/>
        <v>221</v>
      </c>
      <c r="D1279" s="14" t="str">
        <f t="shared" si="39"/>
        <v>22102</v>
      </c>
      <c r="E1279" s="14">
        <f>IF(ISNA(VLOOKUP(F1279,'2021功能科目'!A:B,2,FALSE)),"",VLOOKUP(F1279,'2021功能科目'!A:B,2,FALSE))</f>
        <v>2210202</v>
      </c>
      <c r="F1279" s="13" t="s">
        <v>414</v>
      </c>
      <c r="G1279" s="15">
        <v>266320</v>
      </c>
      <c r="H1279" s="15">
        <v>270240</v>
      </c>
    </row>
    <row r="1280" spans="1:8">
      <c r="A1280" s="12">
        <v>255141</v>
      </c>
      <c r="B1280" s="13" t="s">
        <v>291</v>
      </c>
      <c r="C1280" s="14" t="str">
        <f t="shared" si="38"/>
        <v>221</v>
      </c>
      <c r="D1280" s="14" t="str">
        <f t="shared" si="39"/>
        <v>22102</v>
      </c>
      <c r="E1280" s="14">
        <f>IF(ISNA(VLOOKUP(F1280,'2021功能科目'!A:B,2,FALSE)),"",VLOOKUP(F1280,'2021功能科目'!A:B,2,FALSE))</f>
        <v>2210203</v>
      </c>
      <c r="F1280" s="13" t="s">
        <v>415</v>
      </c>
      <c r="G1280" s="15">
        <v>5526872</v>
      </c>
      <c r="H1280" s="15">
        <v>5234580</v>
      </c>
    </row>
    <row r="1281" spans="1:8">
      <c r="A1281" s="12">
        <v>255144</v>
      </c>
      <c r="B1281" s="13" t="s">
        <v>292</v>
      </c>
      <c r="C1281" s="14" t="str">
        <f t="shared" si="38"/>
        <v>205</v>
      </c>
      <c r="D1281" s="14" t="str">
        <f t="shared" si="39"/>
        <v>20502</v>
      </c>
      <c r="E1281" s="14">
        <f>IF(ISNA(VLOOKUP(F1281,'2021功能科目'!A:B,2,FALSE)),"",VLOOKUP(F1281,'2021功能科目'!A:B,2,FALSE))</f>
        <v>2050202</v>
      </c>
      <c r="F1281" s="13" t="s">
        <v>420</v>
      </c>
      <c r="G1281" s="15">
        <v>16644527.61</v>
      </c>
      <c r="H1281" s="15">
        <v>14371313.52</v>
      </c>
    </row>
    <row r="1282" spans="1:8">
      <c r="A1282" s="12">
        <v>255144</v>
      </c>
      <c r="B1282" s="13" t="s">
        <v>292</v>
      </c>
      <c r="C1282" s="14" t="str">
        <f t="shared" si="38"/>
        <v>205</v>
      </c>
      <c r="D1282" s="14" t="str">
        <f t="shared" si="39"/>
        <v>20502</v>
      </c>
      <c r="E1282" s="14">
        <f>IF(ISNA(VLOOKUP(F1282,'2021功能科目'!A:B,2,FALSE)),"",VLOOKUP(F1282,'2021功能科目'!A:B,2,FALSE))</f>
        <v>2050299</v>
      </c>
      <c r="F1282" s="13" t="s">
        <v>404</v>
      </c>
      <c r="G1282" s="15">
        <v>498876.11</v>
      </c>
      <c r="H1282" s="15">
        <v>464850</v>
      </c>
    </row>
    <row r="1283" spans="1:8">
      <c r="A1283" s="12">
        <v>255144</v>
      </c>
      <c r="B1283" s="13" t="s">
        <v>292</v>
      </c>
      <c r="C1283" s="14" t="str">
        <f t="shared" ref="C1283:C1346" si="40">LEFT(D1283,3)</f>
        <v>205</v>
      </c>
      <c r="D1283" s="14" t="str">
        <f t="shared" ref="D1283:D1346" si="41">LEFT(E1283,5)</f>
        <v>20508</v>
      </c>
      <c r="E1283" s="14">
        <f>IF(ISNA(VLOOKUP(F1283,'2021功能科目'!A:B,2,FALSE)),"",VLOOKUP(F1283,'2021功能科目'!A:B,2,FALSE))</f>
        <v>2050803</v>
      </c>
      <c r="F1283" s="13" t="s">
        <v>406</v>
      </c>
      <c r="G1283" s="15">
        <v>0</v>
      </c>
      <c r="H1283" s="15">
        <v>34000</v>
      </c>
    </row>
    <row r="1284" spans="1:8">
      <c r="A1284" s="12">
        <v>255144</v>
      </c>
      <c r="B1284" s="13" t="s">
        <v>292</v>
      </c>
      <c r="C1284" s="14" t="str">
        <f t="shared" si="40"/>
        <v>205</v>
      </c>
      <c r="D1284" s="14" t="str">
        <f t="shared" si="41"/>
        <v>20509</v>
      </c>
      <c r="E1284" s="14">
        <f>IF(ISNA(VLOOKUP(F1284,'2021功能科目'!A:B,2,FALSE)),"",VLOOKUP(F1284,'2021功能科目'!A:B,2,FALSE))</f>
        <v>2050904</v>
      </c>
      <c r="F1284" s="13" t="s">
        <v>407</v>
      </c>
      <c r="G1284" s="15">
        <v>2500</v>
      </c>
      <c r="H1284" s="15">
        <v>2500</v>
      </c>
    </row>
    <row r="1285" spans="1:8">
      <c r="A1285" s="12">
        <v>255144</v>
      </c>
      <c r="B1285" s="13" t="s">
        <v>292</v>
      </c>
      <c r="C1285" s="14" t="str">
        <f t="shared" si="40"/>
        <v>208</v>
      </c>
      <c r="D1285" s="14" t="str">
        <f t="shared" si="41"/>
        <v>20805</v>
      </c>
      <c r="E1285" s="14">
        <f>IF(ISNA(VLOOKUP(F1285,'2021功能科目'!A:B,2,FALSE)),"",VLOOKUP(F1285,'2021功能科目'!A:B,2,FALSE))</f>
        <v>2080502</v>
      </c>
      <c r="F1285" s="13" t="s">
        <v>408</v>
      </c>
      <c r="G1285" s="15">
        <v>2678739.63</v>
      </c>
      <c r="H1285" s="15">
        <v>2049038</v>
      </c>
    </row>
    <row r="1286" spans="1:8">
      <c r="A1286" s="12">
        <v>255144</v>
      </c>
      <c r="B1286" s="13" t="s">
        <v>292</v>
      </c>
      <c r="C1286" s="14" t="str">
        <f t="shared" si="40"/>
        <v>208</v>
      </c>
      <c r="D1286" s="14" t="str">
        <f t="shared" si="41"/>
        <v>20805</v>
      </c>
      <c r="E1286" s="14">
        <f>IF(ISNA(VLOOKUP(F1286,'2021功能科目'!A:B,2,FALSE)),"",VLOOKUP(F1286,'2021功能科目'!A:B,2,FALSE))</f>
        <v>2080505</v>
      </c>
      <c r="F1286" s="13" t="s">
        <v>409</v>
      </c>
      <c r="G1286" s="15">
        <v>1732710.27</v>
      </c>
      <c r="H1286" s="15">
        <v>1625145.6</v>
      </c>
    </row>
    <row r="1287" spans="1:8">
      <c r="A1287" s="12">
        <v>255144</v>
      </c>
      <c r="B1287" s="13" t="s">
        <v>292</v>
      </c>
      <c r="C1287" s="14" t="str">
        <f t="shared" si="40"/>
        <v>208</v>
      </c>
      <c r="D1287" s="14" t="str">
        <f t="shared" si="41"/>
        <v>20805</v>
      </c>
      <c r="E1287" s="14">
        <f>IF(ISNA(VLOOKUP(F1287,'2021功能科目'!A:B,2,FALSE)),"",VLOOKUP(F1287,'2021功能科目'!A:B,2,FALSE))</f>
        <v>2080506</v>
      </c>
      <c r="F1287" s="13" t="s">
        <v>410</v>
      </c>
      <c r="G1287" s="15">
        <v>899338.67</v>
      </c>
      <c r="H1287" s="15">
        <v>812572.8</v>
      </c>
    </row>
    <row r="1288" spans="1:8">
      <c r="A1288" s="12">
        <v>255144</v>
      </c>
      <c r="B1288" s="13" t="s">
        <v>292</v>
      </c>
      <c r="C1288" s="14" t="str">
        <f t="shared" si="40"/>
        <v>210</v>
      </c>
      <c r="D1288" s="14" t="str">
        <f t="shared" si="41"/>
        <v>21011</v>
      </c>
      <c r="E1288" s="14">
        <f>IF(ISNA(VLOOKUP(F1288,'2021功能科目'!A:B,2,FALSE)),"",VLOOKUP(F1288,'2021功能科目'!A:B,2,FALSE))</f>
        <v>2101102</v>
      </c>
      <c r="F1288" s="13" t="s">
        <v>411</v>
      </c>
      <c r="G1288" s="15">
        <v>1470816.39</v>
      </c>
      <c r="H1288" s="15">
        <v>1320430.8</v>
      </c>
    </row>
    <row r="1289" spans="1:8">
      <c r="A1289" s="12">
        <v>255144</v>
      </c>
      <c r="B1289" s="13" t="s">
        <v>292</v>
      </c>
      <c r="C1289" s="14" t="str">
        <f t="shared" si="40"/>
        <v>210</v>
      </c>
      <c r="D1289" s="14" t="str">
        <f t="shared" si="41"/>
        <v>21011</v>
      </c>
      <c r="E1289" s="14">
        <f>IF(ISNA(VLOOKUP(F1289,'2021功能科目'!A:B,2,FALSE)),"",VLOOKUP(F1289,'2021功能科目'!A:B,2,FALSE))</f>
        <v>2101199</v>
      </c>
      <c r="F1289" s="13" t="s">
        <v>412</v>
      </c>
      <c r="G1289" s="15">
        <v>0</v>
      </c>
      <c r="H1289" s="15">
        <v>90000</v>
      </c>
    </row>
    <row r="1290" spans="1:8">
      <c r="A1290" s="12">
        <v>255144</v>
      </c>
      <c r="B1290" s="13" t="s">
        <v>292</v>
      </c>
      <c r="C1290" s="14" t="str">
        <f t="shared" si="40"/>
        <v>221</v>
      </c>
      <c r="D1290" s="14" t="str">
        <f t="shared" si="41"/>
        <v>22102</v>
      </c>
      <c r="E1290" s="14">
        <f>IF(ISNA(VLOOKUP(F1290,'2021功能科目'!A:B,2,FALSE)),"",VLOOKUP(F1290,'2021功能科目'!A:B,2,FALSE))</f>
        <v>2210201</v>
      </c>
      <c r="F1290" s="13" t="s">
        <v>413</v>
      </c>
      <c r="G1290" s="15">
        <v>1350635.16</v>
      </c>
      <c r="H1290" s="15">
        <v>1326859.2</v>
      </c>
    </row>
    <row r="1291" spans="1:8">
      <c r="A1291" s="12">
        <v>255144</v>
      </c>
      <c r="B1291" s="13" t="s">
        <v>292</v>
      </c>
      <c r="C1291" s="14" t="str">
        <f t="shared" si="40"/>
        <v>221</v>
      </c>
      <c r="D1291" s="14" t="str">
        <f t="shared" si="41"/>
        <v>22102</v>
      </c>
      <c r="E1291" s="14">
        <f>IF(ISNA(VLOOKUP(F1291,'2021功能科目'!A:B,2,FALSE)),"",VLOOKUP(F1291,'2021功能科目'!A:B,2,FALSE))</f>
        <v>2210202</v>
      </c>
      <c r="F1291" s="13" t="s">
        <v>414</v>
      </c>
      <c r="G1291" s="15">
        <v>165160</v>
      </c>
      <c r="H1291" s="15">
        <v>170760</v>
      </c>
    </row>
    <row r="1292" spans="1:8">
      <c r="A1292" s="12">
        <v>255144</v>
      </c>
      <c r="B1292" s="13" t="s">
        <v>292</v>
      </c>
      <c r="C1292" s="14" t="str">
        <f t="shared" si="40"/>
        <v>221</v>
      </c>
      <c r="D1292" s="14" t="str">
        <f t="shared" si="41"/>
        <v>22102</v>
      </c>
      <c r="E1292" s="14">
        <f>IF(ISNA(VLOOKUP(F1292,'2021功能科目'!A:B,2,FALSE)),"",VLOOKUP(F1292,'2021功能科目'!A:B,2,FALSE))</f>
        <v>2210203</v>
      </c>
      <c r="F1292" s="13" t="s">
        <v>415</v>
      </c>
      <c r="G1292" s="15">
        <v>1049010</v>
      </c>
      <c r="H1292" s="15">
        <v>1006668</v>
      </c>
    </row>
    <row r="1293" spans="1:8">
      <c r="A1293" s="12">
        <v>255145</v>
      </c>
      <c r="B1293" s="13" t="s">
        <v>293</v>
      </c>
      <c r="C1293" s="14" t="str">
        <f t="shared" si="40"/>
        <v>205</v>
      </c>
      <c r="D1293" s="14" t="str">
        <f t="shared" si="41"/>
        <v>20502</v>
      </c>
      <c r="E1293" s="14">
        <f>IF(ISNA(VLOOKUP(F1293,'2021功能科目'!A:B,2,FALSE)),"",VLOOKUP(F1293,'2021功能科目'!A:B,2,FALSE))</f>
        <v>2050202</v>
      </c>
      <c r="F1293" s="13" t="s">
        <v>420</v>
      </c>
      <c r="G1293" s="15">
        <v>24900808.37</v>
      </c>
      <c r="H1293" s="15">
        <v>23020656.15</v>
      </c>
    </row>
    <row r="1294" spans="1:8">
      <c r="A1294" s="12">
        <v>255145</v>
      </c>
      <c r="B1294" s="13" t="s">
        <v>293</v>
      </c>
      <c r="C1294" s="14" t="str">
        <f t="shared" si="40"/>
        <v>205</v>
      </c>
      <c r="D1294" s="14" t="str">
        <f t="shared" si="41"/>
        <v>20502</v>
      </c>
      <c r="E1294" s="14">
        <f>IF(ISNA(VLOOKUP(F1294,'2021功能科目'!A:B,2,FALSE)),"",VLOOKUP(F1294,'2021功能科目'!A:B,2,FALSE))</f>
        <v>2050299</v>
      </c>
      <c r="F1294" s="13" t="s">
        <v>404</v>
      </c>
      <c r="G1294" s="15">
        <v>1035490.54</v>
      </c>
      <c r="H1294" s="15">
        <v>948250</v>
      </c>
    </row>
    <row r="1295" spans="1:8">
      <c r="A1295" s="12">
        <v>255145</v>
      </c>
      <c r="B1295" s="13" t="s">
        <v>293</v>
      </c>
      <c r="C1295" s="14" t="str">
        <f t="shared" si="40"/>
        <v>205</v>
      </c>
      <c r="D1295" s="14" t="str">
        <f t="shared" si="41"/>
        <v>20508</v>
      </c>
      <c r="E1295" s="14">
        <f>IF(ISNA(VLOOKUP(F1295,'2021功能科目'!A:B,2,FALSE)),"",VLOOKUP(F1295,'2021功能科目'!A:B,2,FALSE))</f>
        <v>2050803</v>
      </c>
      <c r="F1295" s="13" t="s">
        <v>406</v>
      </c>
      <c r="G1295" s="15">
        <v>54400</v>
      </c>
      <c r="H1295" s="15">
        <v>54400</v>
      </c>
    </row>
    <row r="1296" spans="1:8">
      <c r="A1296" s="12">
        <v>255145</v>
      </c>
      <c r="B1296" s="13" t="s">
        <v>293</v>
      </c>
      <c r="C1296" s="14" t="str">
        <f t="shared" si="40"/>
        <v>205</v>
      </c>
      <c r="D1296" s="14" t="str">
        <f t="shared" si="41"/>
        <v>20509</v>
      </c>
      <c r="E1296" s="14">
        <f>IF(ISNA(VLOOKUP(F1296,'2021功能科目'!A:B,2,FALSE)),"",VLOOKUP(F1296,'2021功能科目'!A:B,2,FALSE))</f>
        <v>2050904</v>
      </c>
      <c r="F1296" s="13" t="s">
        <v>407</v>
      </c>
      <c r="G1296" s="15">
        <v>72600</v>
      </c>
      <c r="H1296" s="15">
        <v>72600</v>
      </c>
    </row>
    <row r="1297" spans="1:8">
      <c r="A1297" s="12">
        <v>255145</v>
      </c>
      <c r="B1297" s="13" t="s">
        <v>293</v>
      </c>
      <c r="C1297" s="14" t="str">
        <f t="shared" si="40"/>
        <v>208</v>
      </c>
      <c r="D1297" s="14" t="str">
        <f t="shared" si="41"/>
        <v>20805</v>
      </c>
      <c r="E1297" s="14">
        <f>IF(ISNA(VLOOKUP(F1297,'2021功能科目'!A:B,2,FALSE)),"",VLOOKUP(F1297,'2021功能科目'!A:B,2,FALSE))</f>
        <v>2080502</v>
      </c>
      <c r="F1297" s="13" t="s">
        <v>408</v>
      </c>
      <c r="G1297" s="15">
        <v>722005.2</v>
      </c>
      <c r="H1297" s="15">
        <v>435190</v>
      </c>
    </row>
    <row r="1298" spans="1:8">
      <c r="A1298" s="12">
        <v>255145</v>
      </c>
      <c r="B1298" s="13" t="s">
        <v>293</v>
      </c>
      <c r="C1298" s="14" t="str">
        <f t="shared" si="40"/>
        <v>208</v>
      </c>
      <c r="D1298" s="14" t="str">
        <f t="shared" si="41"/>
        <v>20805</v>
      </c>
      <c r="E1298" s="14">
        <f>IF(ISNA(VLOOKUP(F1298,'2021功能科目'!A:B,2,FALSE)),"",VLOOKUP(F1298,'2021功能科目'!A:B,2,FALSE))</f>
        <v>2080505</v>
      </c>
      <c r="F1298" s="13" t="s">
        <v>409</v>
      </c>
      <c r="G1298" s="15">
        <v>2342536.48</v>
      </c>
      <c r="H1298" s="15">
        <v>2635599.26</v>
      </c>
    </row>
    <row r="1299" spans="1:8">
      <c r="A1299" s="12">
        <v>255145</v>
      </c>
      <c r="B1299" s="13" t="s">
        <v>293</v>
      </c>
      <c r="C1299" s="14" t="str">
        <f t="shared" si="40"/>
        <v>208</v>
      </c>
      <c r="D1299" s="14" t="str">
        <f t="shared" si="41"/>
        <v>20805</v>
      </c>
      <c r="E1299" s="14">
        <f>IF(ISNA(VLOOKUP(F1299,'2021功能科目'!A:B,2,FALSE)),"",VLOOKUP(F1299,'2021功能科目'!A:B,2,FALSE))</f>
        <v>2080506</v>
      </c>
      <c r="F1299" s="13" t="s">
        <v>410</v>
      </c>
      <c r="G1299" s="15">
        <v>1171268.24</v>
      </c>
      <c r="H1299" s="15">
        <v>1317799.63</v>
      </c>
    </row>
    <row r="1300" spans="1:8">
      <c r="A1300" s="12">
        <v>255145</v>
      </c>
      <c r="B1300" s="13" t="s">
        <v>293</v>
      </c>
      <c r="C1300" s="14" t="str">
        <f t="shared" si="40"/>
        <v>210</v>
      </c>
      <c r="D1300" s="14" t="str">
        <f t="shared" si="41"/>
        <v>21011</v>
      </c>
      <c r="E1300" s="14">
        <f>IF(ISNA(VLOOKUP(F1300,'2021功能科目'!A:B,2,FALSE)),"",VLOOKUP(F1300,'2021功能科目'!A:B,2,FALSE))</f>
        <v>2101102</v>
      </c>
      <c r="F1300" s="13" t="s">
        <v>411</v>
      </c>
      <c r="G1300" s="15">
        <v>2192351.37</v>
      </c>
      <c r="H1300" s="15">
        <v>2141424.4</v>
      </c>
    </row>
    <row r="1301" spans="1:8">
      <c r="A1301" s="12">
        <v>255145</v>
      </c>
      <c r="B1301" s="13" t="s">
        <v>293</v>
      </c>
      <c r="C1301" s="14" t="str">
        <f t="shared" si="40"/>
        <v>221</v>
      </c>
      <c r="D1301" s="14" t="str">
        <f t="shared" si="41"/>
        <v>22102</v>
      </c>
      <c r="E1301" s="14">
        <f>IF(ISNA(VLOOKUP(F1301,'2021功能科目'!A:B,2,FALSE)),"",VLOOKUP(F1301,'2021功能科目'!A:B,2,FALSE))</f>
        <v>2210201</v>
      </c>
      <c r="F1301" s="13" t="s">
        <v>413</v>
      </c>
      <c r="G1301" s="15">
        <v>2217094</v>
      </c>
      <c r="H1301" s="15">
        <v>2149499.45</v>
      </c>
    </row>
    <row r="1302" spans="1:8">
      <c r="A1302" s="12">
        <v>255145</v>
      </c>
      <c r="B1302" s="13" t="s">
        <v>293</v>
      </c>
      <c r="C1302" s="14" t="str">
        <f t="shared" si="40"/>
        <v>221</v>
      </c>
      <c r="D1302" s="14" t="str">
        <f t="shared" si="41"/>
        <v>22102</v>
      </c>
      <c r="E1302" s="14">
        <f>IF(ISNA(VLOOKUP(F1302,'2021功能科目'!A:B,2,FALSE)),"",VLOOKUP(F1302,'2021功能科目'!A:B,2,FALSE))</f>
        <v>2210202</v>
      </c>
      <c r="F1302" s="13" t="s">
        <v>414</v>
      </c>
      <c r="G1302" s="15">
        <v>37520</v>
      </c>
      <c r="H1302" s="15">
        <v>39120</v>
      </c>
    </row>
    <row r="1303" spans="1:8">
      <c r="A1303" s="12">
        <v>255145</v>
      </c>
      <c r="B1303" s="13" t="s">
        <v>293</v>
      </c>
      <c r="C1303" s="14" t="str">
        <f t="shared" si="40"/>
        <v>221</v>
      </c>
      <c r="D1303" s="14" t="str">
        <f t="shared" si="41"/>
        <v>22102</v>
      </c>
      <c r="E1303" s="14">
        <f>IF(ISNA(VLOOKUP(F1303,'2021功能科目'!A:B,2,FALSE)),"",VLOOKUP(F1303,'2021功能科目'!A:B,2,FALSE))</f>
        <v>2210203</v>
      </c>
      <c r="F1303" s="13" t="s">
        <v>415</v>
      </c>
      <c r="G1303" s="15">
        <v>1334966</v>
      </c>
      <c r="H1303" s="15">
        <v>1374468</v>
      </c>
    </row>
    <row r="1304" spans="1:8">
      <c r="A1304" s="12">
        <v>255147</v>
      </c>
      <c r="B1304" s="13" t="s">
        <v>294</v>
      </c>
      <c r="C1304" s="14" t="str">
        <f t="shared" si="40"/>
        <v>205</v>
      </c>
      <c r="D1304" s="14" t="str">
        <f t="shared" si="41"/>
        <v>20502</v>
      </c>
      <c r="E1304" s="14">
        <f>IF(ISNA(VLOOKUP(F1304,'2021功能科目'!A:B,2,FALSE)),"",VLOOKUP(F1304,'2021功能科目'!A:B,2,FALSE))</f>
        <v>2050202</v>
      </c>
      <c r="F1304" s="13" t="s">
        <v>420</v>
      </c>
      <c r="G1304" s="15">
        <v>50932259.77</v>
      </c>
      <c r="H1304" s="15">
        <v>47779971.19</v>
      </c>
    </row>
    <row r="1305" spans="1:8">
      <c r="A1305" s="12">
        <v>255147</v>
      </c>
      <c r="B1305" s="13" t="s">
        <v>294</v>
      </c>
      <c r="C1305" s="14" t="str">
        <f t="shared" si="40"/>
        <v>205</v>
      </c>
      <c r="D1305" s="14" t="str">
        <f t="shared" si="41"/>
        <v>20502</v>
      </c>
      <c r="E1305" s="14">
        <f>IF(ISNA(VLOOKUP(F1305,'2021功能科目'!A:B,2,FALSE)),"",VLOOKUP(F1305,'2021功能科目'!A:B,2,FALSE))</f>
        <v>2050299</v>
      </c>
      <c r="F1305" s="13" t="s">
        <v>404</v>
      </c>
      <c r="G1305" s="15">
        <v>1981653.66</v>
      </c>
      <c r="H1305" s="15">
        <v>1864250</v>
      </c>
    </row>
    <row r="1306" spans="1:8">
      <c r="A1306" s="12">
        <v>255147</v>
      </c>
      <c r="B1306" s="13" t="s">
        <v>294</v>
      </c>
      <c r="C1306" s="14" t="str">
        <f t="shared" si="40"/>
        <v>205</v>
      </c>
      <c r="D1306" s="14" t="str">
        <f t="shared" si="41"/>
        <v>20508</v>
      </c>
      <c r="E1306" s="14">
        <f>IF(ISNA(VLOOKUP(F1306,'2021功能科目'!A:B,2,FALSE)),"",VLOOKUP(F1306,'2021功能科目'!A:B,2,FALSE))</f>
        <v>2050803</v>
      </c>
      <c r="F1306" s="13" t="s">
        <v>406</v>
      </c>
      <c r="G1306" s="15">
        <v>112880</v>
      </c>
      <c r="H1306" s="15">
        <v>112880</v>
      </c>
    </row>
    <row r="1307" spans="1:8">
      <c r="A1307" s="12">
        <v>255147</v>
      </c>
      <c r="B1307" s="13" t="s">
        <v>294</v>
      </c>
      <c r="C1307" s="14" t="str">
        <f t="shared" si="40"/>
        <v>205</v>
      </c>
      <c r="D1307" s="14" t="str">
        <f t="shared" si="41"/>
        <v>20509</v>
      </c>
      <c r="E1307" s="14">
        <f>IF(ISNA(VLOOKUP(F1307,'2021功能科目'!A:B,2,FALSE)),"",VLOOKUP(F1307,'2021功能科目'!A:B,2,FALSE))</f>
        <v>2050903</v>
      </c>
      <c r="F1307" s="13" t="s">
        <v>417</v>
      </c>
      <c r="G1307" s="15">
        <v>675000</v>
      </c>
      <c r="H1307" s="15">
        <v>675000</v>
      </c>
    </row>
    <row r="1308" spans="1:8">
      <c r="A1308" s="12">
        <v>255147</v>
      </c>
      <c r="B1308" s="13" t="s">
        <v>294</v>
      </c>
      <c r="C1308" s="14" t="str">
        <f t="shared" si="40"/>
        <v>208</v>
      </c>
      <c r="D1308" s="14" t="str">
        <f t="shared" si="41"/>
        <v>20805</v>
      </c>
      <c r="E1308" s="14">
        <f>IF(ISNA(VLOOKUP(F1308,'2021功能科目'!A:B,2,FALSE)),"",VLOOKUP(F1308,'2021功能科目'!A:B,2,FALSE))</f>
        <v>2080502</v>
      </c>
      <c r="F1308" s="13" t="s">
        <v>408</v>
      </c>
      <c r="G1308" s="15">
        <v>2081892</v>
      </c>
      <c r="H1308" s="15">
        <v>1493552</v>
      </c>
    </row>
    <row r="1309" spans="1:8">
      <c r="A1309" s="12">
        <v>255147</v>
      </c>
      <c r="B1309" s="13" t="s">
        <v>294</v>
      </c>
      <c r="C1309" s="14" t="str">
        <f t="shared" si="40"/>
        <v>208</v>
      </c>
      <c r="D1309" s="14" t="str">
        <f t="shared" si="41"/>
        <v>20805</v>
      </c>
      <c r="E1309" s="14">
        <f>IF(ISNA(VLOOKUP(F1309,'2021功能科目'!A:B,2,FALSE)),"",VLOOKUP(F1309,'2021功能科目'!A:B,2,FALSE))</f>
        <v>2080505</v>
      </c>
      <c r="F1309" s="13" t="s">
        <v>409</v>
      </c>
      <c r="G1309" s="15">
        <v>3570791.2</v>
      </c>
      <c r="H1309" s="15">
        <v>5285763.2</v>
      </c>
    </row>
    <row r="1310" spans="1:8">
      <c r="A1310" s="12">
        <v>255147</v>
      </c>
      <c r="B1310" s="13" t="s">
        <v>294</v>
      </c>
      <c r="C1310" s="14" t="str">
        <f t="shared" si="40"/>
        <v>208</v>
      </c>
      <c r="D1310" s="14" t="str">
        <f t="shared" si="41"/>
        <v>20805</v>
      </c>
      <c r="E1310" s="14">
        <f>IF(ISNA(VLOOKUP(F1310,'2021功能科目'!A:B,2,FALSE)),"",VLOOKUP(F1310,'2021功能科目'!A:B,2,FALSE))</f>
        <v>2080506</v>
      </c>
      <c r="F1310" s="13" t="s">
        <v>410</v>
      </c>
      <c r="G1310" s="15">
        <v>1785539.6</v>
      </c>
      <c r="H1310" s="15">
        <v>2642881.6</v>
      </c>
    </row>
    <row r="1311" spans="1:8">
      <c r="A1311" s="12">
        <v>255147</v>
      </c>
      <c r="B1311" s="13" t="s">
        <v>294</v>
      </c>
      <c r="C1311" s="14" t="str">
        <f t="shared" si="40"/>
        <v>210</v>
      </c>
      <c r="D1311" s="14" t="str">
        <f t="shared" si="41"/>
        <v>21011</v>
      </c>
      <c r="E1311" s="14">
        <f>IF(ISNA(VLOOKUP(F1311,'2021功能科目'!A:B,2,FALSE)),"",VLOOKUP(F1311,'2021功能科目'!A:B,2,FALSE))</f>
        <v>2101102</v>
      </c>
      <c r="F1311" s="13" t="s">
        <v>411</v>
      </c>
      <c r="G1311" s="15">
        <v>4041772.23</v>
      </c>
      <c r="H1311" s="15">
        <v>4294682.6</v>
      </c>
    </row>
    <row r="1312" spans="1:8">
      <c r="A1312" s="12">
        <v>255147</v>
      </c>
      <c r="B1312" s="13" t="s">
        <v>294</v>
      </c>
      <c r="C1312" s="14" t="str">
        <f t="shared" si="40"/>
        <v>210</v>
      </c>
      <c r="D1312" s="14" t="str">
        <f t="shared" si="41"/>
        <v>21011</v>
      </c>
      <c r="E1312" s="14">
        <f>IF(ISNA(VLOOKUP(F1312,'2021功能科目'!A:B,2,FALSE)),"",VLOOKUP(F1312,'2021功能科目'!A:B,2,FALSE))</f>
        <v>2101199</v>
      </c>
      <c r="F1312" s="13" t="s">
        <v>412</v>
      </c>
      <c r="G1312" s="15">
        <v>180000</v>
      </c>
      <c r="H1312" s="15">
        <v>0</v>
      </c>
    </row>
    <row r="1313" spans="1:8">
      <c r="A1313" s="12">
        <v>255147</v>
      </c>
      <c r="B1313" s="13" t="s">
        <v>294</v>
      </c>
      <c r="C1313" s="14" t="str">
        <f t="shared" si="40"/>
        <v>221</v>
      </c>
      <c r="D1313" s="14" t="str">
        <f t="shared" si="41"/>
        <v>22102</v>
      </c>
      <c r="E1313" s="14">
        <f>IF(ISNA(VLOOKUP(F1313,'2021功能科目'!A:B,2,FALSE)),"",VLOOKUP(F1313,'2021功能科目'!A:B,2,FALSE))</f>
        <v>2210201</v>
      </c>
      <c r="F1313" s="13" t="s">
        <v>413</v>
      </c>
      <c r="G1313" s="15">
        <v>4453979</v>
      </c>
      <c r="H1313" s="15">
        <v>4322882.4</v>
      </c>
    </row>
    <row r="1314" spans="1:8">
      <c r="A1314" s="12">
        <v>255147</v>
      </c>
      <c r="B1314" s="13" t="s">
        <v>294</v>
      </c>
      <c r="C1314" s="14" t="str">
        <f t="shared" si="40"/>
        <v>221</v>
      </c>
      <c r="D1314" s="14" t="str">
        <f t="shared" si="41"/>
        <v>22102</v>
      </c>
      <c r="E1314" s="14">
        <f>IF(ISNA(VLOOKUP(F1314,'2021功能科目'!A:B,2,FALSE)),"",VLOOKUP(F1314,'2021功能科目'!A:B,2,FALSE))</f>
        <v>2210202</v>
      </c>
      <c r="F1314" s="13" t="s">
        <v>414</v>
      </c>
      <c r="G1314" s="15">
        <v>113700</v>
      </c>
      <c r="H1314" s="15">
        <v>126480</v>
      </c>
    </row>
    <row r="1315" spans="1:8">
      <c r="A1315" s="12">
        <v>255147</v>
      </c>
      <c r="B1315" s="13" t="s">
        <v>294</v>
      </c>
      <c r="C1315" s="14" t="str">
        <f t="shared" si="40"/>
        <v>221</v>
      </c>
      <c r="D1315" s="14" t="str">
        <f t="shared" si="41"/>
        <v>22102</v>
      </c>
      <c r="E1315" s="14">
        <f>IF(ISNA(VLOOKUP(F1315,'2021功能科目'!A:B,2,FALSE)),"",VLOOKUP(F1315,'2021功能科目'!A:B,2,FALSE))</f>
        <v>2210203</v>
      </c>
      <c r="F1315" s="13" t="s">
        <v>415</v>
      </c>
      <c r="G1315" s="15">
        <v>3293672</v>
      </c>
      <c r="H1315" s="15">
        <v>3267744</v>
      </c>
    </row>
    <row r="1316" spans="1:8">
      <c r="A1316" s="12">
        <v>255148</v>
      </c>
      <c r="B1316" s="13" t="s">
        <v>295</v>
      </c>
      <c r="C1316" s="14" t="str">
        <f t="shared" si="40"/>
        <v>205</v>
      </c>
      <c r="D1316" s="14" t="str">
        <f t="shared" si="41"/>
        <v>20502</v>
      </c>
      <c r="E1316" s="14">
        <f>IF(ISNA(VLOOKUP(F1316,'2021功能科目'!A:B,2,FALSE)),"",VLOOKUP(F1316,'2021功能科目'!A:B,2,FALSE))</f>
        <v>2050202</v>
      </c>
      <c r="F1316" s="13" t="s">
        <v>420</v>
      </c>
      <c r="G1316" s="15">
        <v>17200225.91</v>
      </c>
      <c r="H1316" s="15">
        <v>17057115.1</v>
      </c>
    </row>
    <row r="1317" spans="1:8">
      <c r="A1317" s="12">
        <v>255148</v>
      </c>
      <c r="B1317" s="13" t="s">
        <v>295</v>
      </c>
      <c r="C1317" s="14" t="str">
        <f t="shared" si="40"/>
        <v>205</v>
      </c>
      <c r="D1317" s="14" t="str">
        <f t="shared" si="41"/>
        <v>20502</v>
      </c>
      <c r="E1317" s="14">
        <f>IF(ISNA(VLOOKUP(F1317,'2021功能科目'!A:B,2,FALSE)),"",VLOOKUP(F1317,'2021功能科目'!A:B,2,FALSE))</f>
        <v>2050299</v>
      </c>
      <c r="F1317" s="13" t="s">
        <v>404</v>
      </c>
      <c r="G1317" s="15">
        <v>587756.79</v>
      </c>
      <c r="H1317" s="15">
        <v>537826.79</v>
      </c>
    </row>
    <row r="1318" spans="1:8">
      <c r="A1318" s="12">
        <v>255148</v>
      </c>
      <c r="B1318" s="13" t="s">
        <v>295</v>
      </c>
      <c r="C1318" s="14" t="str">
        <f t="shared" si="40"/>
        <v>205</v>
      </c>
      <c r="D1318" s="14" t="str">
        <f t="shared" si="41"/>
        <v>20508</v>
      </c>
      <c r="E1318" s="14">
        <f>IF(ISNA(VLOOKUP(F1318,'2021功能科目'!A:B,2,FALSE)),"",VLOOKUP(F1318,'2021功能科目'!A:B,2,FALSE))</f>
        <v>2050803</v>
      </c>
      <c r="F1318" s="13" t="s">
        <v>406</v>
      </c>
      <c r="G1318" s="15">
        <v>42840</v>
      </c>
      <c r="H1318" s="15">
        <v>42840</v>
      </c>
    </row>
    <row r="1319" spans="1:8">
      <c r="A1319" s="12">
        <v>255148</v>
      </c>
      <c r="B1319" s="13" t="s">
        <v>295</v>
      </c>
      <c r="C1319" s="14" t="str">
        <f t="shared" si="40"/>
        <v>205</v>
      </c>
      <c r="D1319" s="14" t="str">
        <f t="shared" si="41"/>
        <v>20509</v>
      </c>
      <c r="E1319" s="14">
        <f>IF(ISNA(VLOOKUP(F1319,'2021功能科目'!A:B,2,FALSE)),"",VLOOKUP(F1319,'2021功能科目'!A:B,2,FALSE))</f>
        <v>2050903</v>
      </c>
      <c r="F1319" s="13" t="s">
        <v>417</v>
      </c>
      <c r="G1319" s="15">
        <v>150000</v>
      </c>
      <c r="H1319" s="15">
        <v>150000</v>
      </c>
    </row>
    <row r="1320" spans="1:8">
      <c r="A1320" s="12">
        <v>255148</v>
      </c>
      <c r="B1320" s="13" t="s">
        <v>295</v>
      </c>
      <c r="C1320" s="14" t="str">
        <f t="shared" si="40"/>
        <v>208</v>
      </c>
      <c r="D1320" s="14" t="str">
        <f t="shared" si="41"/>
        <v>20805</v>
      </c>
      <c r="E1320" s="14">
        <f>IF(ISNA(VLOOKUP(F1320,'2021功能科目'!A:B,2,FALSE)),"",VLOOKUP(F1320,'2021功能科目'!A:B,2,FALSE))</f>
        <v>2080502</v>
      </c>
      <c r="F1320" s="13" t="s">
        <v>408</v>
      </c>
      <c r="G1320" s="15">
        <v>1524067</v>
      </c>
      <c r="H1320" s="15">
        <v>1232150</v>
      </c>
    </row>
    <row r="1321" spans="1:8">
      <c r="A1321" s="12">
        <v>255148</v>
      </c>
      <c r="B1321" s="13" t="s">
        <v>295</v>
      </c>
      <c r="C1321" s="14" t="str">
        <f t="shared" si="40"/>
        <v>208</v>
      </c>
      <c r="D1321" s="14" t="str">
        <f t="shared" si="41"/>
        <v>20805</v>
      </c>
      <c r="E1321" s="14">
        <f>IF(ISNA(VLOOKUP(F1321,'2021功能科目'!A:B,2,FALSE)),"",VLOOKUP(F1321,'2021功能科目'!A:B,2,FALSE))</f>
        <v>2080505</v>
      </c>
      <c r="F1321" s="13" t="s">
        <v>409</v>
      </c>
      <c r="G1321" s="15">
        <v>1372368.64</v>
      </c>
      <c r="H1321" s="15">
        <v>2024827.2</v>
      </c>
    </row>
    <row r="1322" spans="1:8">
      <c r="A1322" s="12">
        <v>255148</v>
      </c>
      <c r="B1322" s="13" t="s">
        <v>295</v>
      </c>
      <c r="C1322" s="14" t="str">
        <f t="shared" si="40"/>
        <v>208</v>
      </c>
      <c r="D1322" s="14" t="str">
        <f t="shared" si="41"/>
        <v>20805</v>
      </c>
      <c r="E1322" s="14">
        <f>IF(ISNA(VLOOKUP(F1322,'2021功能科目'!A:B,2,FALSE)),"",VLOOKUP(F1322,'2021功能科目'!A:B,2,FALSE))</f>
        <v>2080506</v>
      </c>
      <c r="F1322" s="13" t="s">
        <v>410</v>
      </c>
      <c r="G1322" s="15">
        <v>686422.92</v>
      </c>
      <c r="H1322" s="15">
        <v>1012413.6</v>
      </c>
    </row>
    <row r="1323" spans="1:8">
      <c r="A1323" s="12">
        <v>255148</v>
      </c>
      <c r="B1323" s="13" t="s">
        <v>295</v>
      </c>
      <c r="C1323" s="14" t="str">
        <f t="shared" si="40"/>
        <v>210</v>
      </c>
      <c r="D1323" s="14" t="str">
        <f t="shared" si="41"/>
        <v>21011</v>
      </c>
      <c r="E1323" s="14">
        <f>IF(ISNA(VLOOKUP(F1323,'2021功能科目'!A:B,2,FALSE)),"",VLOOKUP(F1323,'2021功能科目'!A:B,2,FALSE))</f>
        <v>2101102</v>
      </c>
      <c r="F1323" s="13" t="s">
        <v>411</v>
      </c>
      <c r="G1323" s="15">
        <v>1603249.59</v>
      </c>
      <c r="H1323" s="15">
        <v>1645172.1</v>
      </c>
    </row>
    <row r="1324" spans="1:8">
      <c r="A1324" s="12">
        <v>255148</v>
      </c>
      <c r="B1324" s="13" t="s">
        <v>295</v>
      </c>
      <c r="C1324" s="14" t="str">
        <f t="shared" si="40"/>
        <v>221</v>
      </c>
      <c r="D1324" s="14" t="str">
        <f t="shared" si="41"/>
        <v>22102</v>
      </c>
      <c r="E1324" s="14">
        <f>IF(ISNA(VLOOKUP(F1324,'2021功能科目'!A:B,2,FALSE)),"",VLOOKUP(F1324,'2021功能科目'!A:B,2,FALSE))</f>
        <v>2210201</v>
      </c>
      <c r="F1324" s="13" t="s">
        <v>413</v>
      </c>
      <c r="G1324" s="15">
        <v>1498284</v>
      </c>
      <c r="H1324" s="15">
        <v>1654700.4</v>
      </c>
    </row>
    <row r="1325" spans="1:8">
      <c r="A1325" s="12">
        <v>255148</v>
      </c>
      <c r="B1325" s="13" t="s">
        <v>295</v>
      </c>
      <c r="C1325" s="14" t="str">
        <f t="shared" si="40"/>
        <v>221</v>
      </c>
      <c r="D1325" s="14" t="str">
        <f t="shared" si="41"/>
        <v>22102</v>
      </c>
      <c r="E1325" s="14">
        <f>IF(ISNA(VLOOKUP(F1325,'2021功能科目'!A:B,2,FALSE)),"",VLOOKUP(F1325,'2021功能科目'!A:B,2,FALSE))</f>
        <v>2210202</v>
      </c>
      <c r="F1325" s="13" t="s">
        <v>414</v>
      </c>
      <c r="G1325" s="15">
        <v>98960</v>
      </c>
      <c r="H1325" s="15">
        <v>101520</v>
      </c>
    </row>
    <row r="1326" spans="1:8">
      <c r="A1326" s="12">
        <v>255148</v>
      </c>
      <c r="B1326" s="13" t="s">
        <v>295</v>
      </c>
      <c r="C1326" s="14" t="str">
        <f t="shared" si="40"/>
        <v>221</v>
      </c>
      <c r="D1326" s="14" t="str">
        <f t="shared" si="41"/>
        <v>22102</v>
      </c>
      <c r="E1326" s="14">
        <f>IF(ISNA(VLOOKUP(F1326,'2021功能科目'!A:B,2,FALSE)),"",VLOOKUP(F1326,'2021功能科目'!A:B,2,FALSE))</f>
        <v>2210203</v>
      </c>
      <c r="F1326" s="13" t="s">
        <v>415</v>
      </c>
      <c r="G1326" s="15">
        <v>1541202</v>
      </c>
      <c r="H1326" s="15">
        <v>1555476</v>
      </c>
    </row>
    <row r="1327" spans="1:8">
      <c r="A1327" s="12">
        <v>255149</v>
      </c>
      <c r="B1327" s="13" t="s">
        <v>296</v>
      </c>
      <c r="C1327" s="14" t="str">
        <f t="shared" si="40"/>
        <v>205</v>
      </c>
      <c r="D1327" s="14" t="str">
        <f t="shared" si="41"/>
        <v>20502</v>
      </c>
      <c r="E1327" s="14">
        <f>IF(ISNA(VLOOKUP(F1327,'2021功能科目'!A:B,2,FALSE)),"",VLOOKUP(F1327,'2021功能科目'!A:B,2,FALSE))</f>
        <v>2050202</v>
      </c>
      <c r="F1327" s="13" t="s">
        <v>420</v>
      </c>
      <c r="G1327" s="15">
        <v>35981629.19</v>
      </c>
      <c r="H1327" s="15">
        <v>32182873.18</v>
      </c>
    </row>
    <row r="1328" spans="1:8">
      <c r="A1328" s="12">
        <v>255149</v>
      </c>
      <c r="B1328" s="13" t="s">
        <v>296</v>
      </c>
      <c r="C1328" s="14" t="str">
        <f t="shared" si="40"/>
        <v>205</v>
      </c>
      <c r="D1328" s="14" t="str">
        <f t="shared" si="41"/>
        <v>20502</v>
      </c>
      <c r="E1328" s="14">
        <f>IF(ISNA(VLOOKUP(F1328,'2021功能科目'!A:B,2,FALSE)),"",VLOOKUP(F1328,'2021功能科目'!A:B,2,FALSE))</f>
        <v>2050299</v>
      </c>
      <c r="F1328" s="13" t="s">
        <v>404</v>
      </c>
      <c r="G1328" s="15">
        <v>1446223</v>
      </c>
      <c r="H1328" s="15">
        <v>1313500</v>
      </c>
    </row>
    <row r="1329" spans="1:8">
      <c r="A1329" s="12">
        <v>255149</v>
      </c>
      <c r="B1329" s="13" t="s">
        <v>296</v>
      </c>
      <c r="C1329" s="14" t="str">
        <f t="shared" si="40"/>
        <v>205</v>
      </c>
      <c r="D1329" s="14" t="str">
        <f t="shared" si="41"/>
        <v>20508</v>
      </c>
      <c r="E1329" s="14">
        <f>IF(ISNA(VLOOKUP(F1329,'2021功能科目'!A:B,2,FALSE)),"",VLOOKUP(F1329,'2021功能科目'!A:B,2,FALSE))</f>
        <v>2050803</v>
      </c>
      <c r="F1329" s="13" t="s">
        <v>406</v>
      </c>
      <c r="G1329" s="15">
        <v>72480</v>
      </c>
      <c r="H1329" s="15">
        <v>77520</v>
      </c>
    </row>
    <row r="1330" spans="1:8">
      <c r="A1330" s="12">
        <v>255149</v>
      </c>
      <c r="B1330" s="13" t="s">
        <v>296</v>
      </c>
      <c r="C1330" s="14" t="str">
        <f t="shared" si="40"/>
        <v>205</v>
      </c>
      <c r="D1330" s="14" t="str">
        <f t="shared" si="41"/>
        <v>20509</v>
      </c>
      <c r="E1330" s="14">
        <f>IF(ISNA(VLOOKUP(F1330,'2021功能科目'!A:B,2,FALSE)),"",VLOOKUP(F1330,'2021功能科目'!A:B,2,FALSE))</f>
        <v>2050904</v>
      </c>
      <c r="F1330" s="13" t="s">
        <v>407</v>
      </c>
      <c r="G1330" s="15">
        <v>250588</v>
      </c>
      <c r="H1330" s="15">
        <v>250588</v>
      </c>
    </row>
    <row r="1331" spans="1:8">
      <c r="A1331" s="12">
        <v>255149</v>
      </c>
      <c r="B1331" s="13" t="s">
        <v>296</v>
      </c>
      <c r="C1331" s="14" t="str">
        <f t="shared" si="40"/>
        <v>208</v>
      </c>
      <c r="D1331" s="14" t="str">
        <f t="shared" si="41"/>
        <v>20805</v>
      </c>
      <c r="E1331" s="14">
        <f>IF(ISNA(VLOOKUP(F1331,'2021功能科目'!A:B,2,FALSE)),"",VLOOKUP(F1331,'2021功能科目'!A:B,2,FALSE))</f>
        <v>2080502</v>
      </c>
      <c r="F1331" s="13" t="s">
        <v>408</v>
      </c>
      <c r="G1331" s="15">
        <v>1327020</v>
      </c>
      <c r="H1331" s="15">
        <v>999392</v>
      </c>
    </row>
    <row r="1332" spans="1:8">
      <c r="A1332" s="12">
        <v>255149</v>
      </c>
      <c r="B1332" s="13" t="s">
        <v>296</v>
      </c>
      <c r="C1332" s="14" t="str">
        <f t="shared" si="40"/>
        <v>208</v>
      </c>
      <c r="D1332" s="14" t="str">
        <f t="shared" si="41"/>
        <v>20805</v>
      </c>
      <c r="E1332" s="14">
        <f>IF(ISNA(VLOOKUP(F1332,'2021功能科目'!A:B,2,FALSE)),"",VLOOKUP(F1332,'2021功能科目'!A:B,2,FALSE))</f>
        <v>2080505</v>
      </c>
      <c r="F1332" s="13" t="s">
        <v>409</v>
      </c>
      <c r="G1332" s="15">
        <v>3535342.56</v>
      </c>
      <c r="H1332" s="15">
        <v>3514801.47</v>
      </c>
    </row>
    <row r="1333" spans="1:8">
      <c r="A1333" s="12">
        <v>255149</v>
      </c>
      <c r="B1333" s="13" t="s">
        <v>296</v>
      </c>
      <c r="C1333" s="14" t="str">
        <f t="shared" si="40"/>
        <v>208</v>
      </c>
      <c r="D1333" s="14" t="str">
        <f t="shared" si="41"/>
        <v>20805</v>
      </c>
      <c r="E1333" s="14">
        <f>IF(ISNA(VLOOKUP(F1333,'2021功能科目'!A:B,2,FALSE)),"",VLOOKUP(F1333,'2021功能科目'!A:B,2,FALSE))</f>
        <v>2080506</v>
      </c>
      <c r="F1333" s="13" t="s">
        <v>410</v>
      </c>
      <c r="G1333" s="15">
        <v>1767671.28</v>
      </c>
      <c r="H1333" s="15">
        <v>1757400.74</v>
      </c>
    </row>
    <row r="1334" spans="1:8">
      <c r="A1334" s="12">
        <v>255149</v>
      </c>
      <c r="B1334" s="13" t="s">
        <v>296</v>
      </c>
      <c r="C1334" s="14" t="str">
        <f t="shared" si="40"/>
        <v>210</v>
      </c>
      <c r="D1334" s="14" t="str">
        <f t="shared" si="41"/>
        <v>21011</v>
      </c>
      <c r="E1334" s="14">
        <f>IF(ISNA(VLOOKUP(F1334,'2021功能科目'!A:B,2,FALSE)),"",VLOOKUP(F1334,'2021功能科目'!A:B,2,FALSE))</f>
        <v>2101102</v>
      </c>
      <c r="F1334" s="13" t="s">
        <v>411</v>
      </c>
      <c r="G1334" s="15">
        <v>2886346.56</v>
      </c>
      <c r="H1334" s="15">
        <v>2855776.2</v>
      </c>
    </row>
    <row r="1335" spans="1:8">
      <c r="A1335" s="12">
        <v>255149</v>
      </c>
      <c r="B1335" s="13" t="s">
        <v>296</v>
      </c>
      <c r="C1335" s="14" t="str">
        <f t="shared" si="40"/>
        <v>210</v>
      </c>
      <c r="D1335" s="14" t="str">
        <f t="shared" si="41"/>
        <v>21011</v>
      </c>
      <c r="E1335" s="14">
        <f>IF(ISNA(VLOOKUP(F1335,'2021功能科目'!A:B,2,FALSE)),"",VLOOKUP(F1335,'2021功能科目'!A:B,2,FALSE))</f>
        <v>2101199</v>
      </c>
      <c r="F1335" s="13" t="s">
        <v>412</v>
      </c>
      <c r="G1335" s="15">
        <v>60000</v>
      </c>
      <c r="H1335" s="15">
        <v>90000</v>
      </c>
    </row>
    <row r="1336" spans="1:8">
      <c r="A1336" s="12">
        <v>255149</v>
      </c>
      <c r="B1336" s="13" t="s">
        <v>296</v>
      </c>
      <c r="C1336" s="14" t="str">
        <f t="shared" si="40"/>
        <v>221</v>
      </c>
      <c r="D1336" s="14" t="str">
        <f t="shared" si="41"/>
        <v>22102</v>
      </c>
      <c r="E1336" s="14">
        <f>IF(ISNA(VLOOKUP(F1336,'2021功能科目'!A:B,2,FALSE)),"",VLOOKUP(F1336,'2021功能科目'!A:B,2,FALSE))</f>
        <v>2210201</v>
      </c>
      <c r="F1336" s="13" t="s">
        <v>413</v>
      </c>
      <c r="G1336" s="15">
        <v>2934379</v>
      </c>
      <c r="H1336" s="15">
        <v>2882341.1</v>
      </c>
    </row>
    <row r="1337" spans="1:8">
      <c r="A1337" s="12">
        <v>255149</v>
      </c>
      <c r="B1337" s="13" t="s">
        <v>296</v>
      </c>
      <c r="C1337" s="14" t="str">
        <f t="shared" si="40"/>
        <v>221</v>
      </c>
      <c r="D1337" s="14" t="str">
        <f t="shared" si="41"/>
        <v>22102</v>
      </c>
      <c r="E1337" s="14">
        <f>IF(ISNA(VLOOKUP(F1337,'2021功能科目'!A:B,2,FALSE)),"",VLOOKUP(F1337,'2021功能科目'!A:B,2,FALSE))</f>
        <v>2210202</v>
      </c>
      <c r="F1337" s="13" t="s">
        <v>414</v>
      </c>
      <c r="G1337" s="15">
        <v>73840</v>
      </c>
      <c r="H1337" s="15">
        <v>74160</v>
      </c>
    </row>
    <row r="1338" spans="1:8">
      <c r="A1338" s="12">
        <v>255149</v>
      </c>
      <c r="B1338" s="13" t="s">
        <v>296</v>
      </c>
      <c r="C1338" s="14" t="str">
        <f t="shared" si="40"/>
        <v>221</v>
      </c>
      <c r="D1338" s="14" t="str">
        <f t="shared" si="41"/>
        <v>22102</v>
      </c>
      <c r="E1338" s="14">
        <f>IF(ISNA(VLOOKUP(F1338,'2021功能科目'!A:B,2,FALSE)),"",VLOOKUP(F1338,'2021功能科目'!A:B,2,FALSE))</f>
        <v>2210203</v>
      </c>
      <c r="F1338" s="13" t="s">
        <v>415</v>
      </c>
      <c r="G1338" s="15">
        <v>2585361</v>
      </c>
      <c r="H1338" s="15">
        <v>2296032</v>
      </c>
    </row>
    <row r="1339" spans="1:8">
      <c r="A1339" s="12">
        <v>255150</v>
      </c>
      <c r="B1339" s="13" t="s">
        <v>297</v>
      </c>
      <c r="C1339" s="14" t="str">
        <f t="shared" si="40"/>
        <v>205</v>
      </c>
      <c r="D1339" s="14" t="str">
        <f t="shared" si="41"/>
        <v>20502</v>
      </c>
      <c r="E1339" s="14">
        <f>IF(ISNA(VLOOKUP(F1339,'2021功能科目'!A:B,2,FALSE)),"",VLOOKUP(F1339,'2021功能科目'!A:B,2,FALSE))</f>
        <v>2050202</v>
      </c>
      <c r="F1339" s="13" t="s">
        <v>420</v>
      </c>
      <c r="G1339" s="15">
        <v>26969425.18</v>
      </c>
      <c r="H1339" s="15">
        <v>20878952.06</v>
      </c>
    </row>
    <row r="1340" spans="1:8">
      <c r="A1340" s="12">
        <v>255150</v>
      </c>
      <c r="B1340" s="13" t="s">
        <v>297</v>
      </c>
      <c r="C1340" s="14" t="str">
        <f t="shared" si="40"/>
        <v>205</v>
      </c>
      <c r="D1340" s="14" t="str">
        <f t="shared" si="41"/>
        <v>20502</v>
      </c>
      <c r="E1340" s="14">
        <f>IF(ISNA(VLOOKUP(F1340,'2021功能科目'!A:B,2,FALSE)),"",VLOOKUP(F1340,'2021功能科目'!A:B,2,FALSE))</f>
        <v>2050299</v>
      </c>
      <c r="F1340" s="13" t="s">
        <v>404</v>
      </c>
      <c r="G1340" s="15">
        <v>1018562</v>
      </c>
      <c r="H1340" s="15">
        <v>928900</v>
      </c>
    </row>
    <row r="1341" spans="1:8">
      <c r="A1341" s="12">
        <v>255150</v>
      </c>
      <c r="B1341" s="13" t="s">
        <v>297</v>
      </c>
      <c r="C1341" s="14" t="str">
        <f t="shared" si="40"/>
        <v>205</v>
      </c>
      <c r="D1341" s="14" t="str">
        <f t="shared" si="41"/>
        <v>20508</v>
      </c>
      <c r="E1341" s="14">
        <f>IF(ISNA(VLOOKUP(F1341,'2021功能科目'!A:B,2,FALSE)),"",VLOOKUP(F1341,'2021功能科目'!A:B,2,FALSE))</f>
        <v>2050803</v>
      </c>
      <c r="F1341" s="13" t="s">
        <v>406</v>
      </c>
      <c r="G1341" s="15">
        <v>3100</v>
      </c>
      <c r="H1341" s="15">
        <v>53040</v>
      </c>
    </row>
    <row r="1342" spans="1:8">
      <c r="A1342" s="12">
        <v>255150</v>
      </c>
      <c r="B1342" s="13" t="s">
        <v>297</v>
      </c>
      <c r="C1342" s="14" t="str">
        <f t="shared" si="40"/>
        <v>205</v>
      </c>
      <c r="D1342" s="14" t="str">
        <f t="shared" si="41"/>
        <v>20509</v>
      </c>
      <c r="E1342" s="14">
        <f>IF(ISNA(VLOOKUP(F1342,'2021功能科目'!A:B,2,FALSE)),"",VLOOKUP(F1342,'2021功能科目'!A:B,2,FALSE))</f>
        <v>2050903</v>
      </c>
      <c r="F1342" s="13" t="s">
        <v>417</v>
      </c>
      <c r="G1342" s="15">
        <v>10500000</v>
      </c>
      <c r="H1342" s="15">
        <v>10500000</v>
      </c>
    </row>
    <row r="1343" spans="1:8">
      <c r="A1343" s="12">
        <v>255150</v>
      </c>
      <c r="B1343" s="13" t="s">
        <v>297</v>
      </c>
      <c r="C1343" s="14" t="str">
        <f t="shared" si="40"/>
        <v>205</v>
      </c>
      <c r="D1343" s="14" t="str">
        <f t="shared" si="41"/>
        <v>20509</v>
      </c>
      <c r="E1343" s="14">
        <f>IF(ISNA(VLOOKUP(F1343,'2021功能科目'!A:B,2,FALSE)),"",VLOOKUP(F1343,'2021功能科目'!A:B,2,FALSE))</f>
        <v>2050904</v>
      </c>
      <c r="F1343" s="13" t="s">
        <v>407</v>
      </c>
      <c r="G1343" s="15">
        <v>0</v>
      </c>
      <c r="H1343" s="15">
        <v>3900</v>
      </c>
    </row>
    <row r="1344" spans="1:8">
      <c r="A1344" s="12">
        <v>255150</v>
      </c>
      <c r="B1344" s="13" t="s">
        <v>297</v>
      </c>
      <c r="C1344" s="14" t="str">
        <f t="shared" si="40"/>
        <v>208</v>
      </c>
      <c r="D1344" s="14" t="str">
        <f t="shared" si="41"/>
        <v>20805</v>
      </c>
      <c r="E1344" s="14">
        <f>IF(ISNA(VLOOKUP(F1344,'2021功能科目'!A:B,2,FALSE)),"",VLOOKUP(F1344,'2021功能科目'!A:B,2,FALSE))</f>
        <v>2080502</v>
      </c>
      <c r="F1344" s="13" t="s">
        <v>408</v>
      </c>
      <c r="G1344" s="15">
        <v>372962.23</v>
      </c>
      <c r="H1344" s="15">
        <v>370688</v>
      </c>
    </row>
    <row r="1345" spans="1:8">
      <c r="A1345" s="12">
        <v>255150</v>
      </c>
      <c r="B1345" s="13" t="s">
        <v>297</v>
      </c>
      <c r="C1345" s="14" t="str">
        <f t="shared" si="40"/>
        <v>208</v>
      </c>
      <c r="D1345" s="14" t="str">
        <f t="shared" si="41"/>
        <v>20805</v>
      </c>
      <c r="E1345" s="14">
        <f>IF(ISNA(VLOOKUP(F1345,'2021功能科目'!A:B,2,FALSE)),"",VLOOKUP(F1345,'2021功能科目'!A:B,2,FALSE))</f>
        <v>2080505</v>
      </c>
      <c r="F1345" s="13" t="s">
        <v>409</v>
      </c>
      <c r="G1345" s="15">
        <v>2520782.24</v>
      </c>
      <c r="H1345" s="15">
        <v>2379766.4</v>
      </c>
    </row>
    <row r="1346" spans="1:8">
      <c r="A1346" s="12">
        <v>255150</v>
      </c>
      <c r="B1346" s="13" t="s">
        <v>297</v>
      </c>
      <c r="C1346" s="14" t="str">
        <f t="shared" si="40"/>
        <v>208</v>
      </c>
      <c r="D1346" s="14" t="str">
        <f t="shared" si="41"/>
        <v>20805</v>
      </c>
      <c r="E1346" s="14">
        <f>IF(ISNA(VLOOKUP(F1346,'2021功能科目'!A:B,2,FALSE)),"",VLOOKUP(F1346,'2021功能科目'!A:B,2,FALSE))</f>
        <v>2080506</v>
      </c>
      <c r="F1346" s="13" t="s">
        <v>410</v>
      </c>
      <c r="G1346" s="15">
        <v>1260391.12</v>
      </c>
      <c r="H1346" s="15">
        <v>1189883.2</v>
      </c>
    </row>
    <row r="1347" spans="1:8">
      <c r="A1347" s="12">
        <v>255150</v>
      </c>
      <c r="B1347" s="13" t="s">
        <v>297</v>
      </c>
      <c r="C1347" s="14" t="str">
        <f t="shared" ref="C1347:C1410" si="42">LEFT(D1347,3)</f>
        <v>210</v>
      </c>
      <c r="D1347" s="14" t="str">
        <f t="shared" ref="D1347:D1410" si="43">LEFT(E1347,5)</f>
        <v>21011</v>
      </c>
      <c r="E1347" s="14">
        <f>IF(ISNA(VLOOKUP(F1347,'2021功能科目'!A:B,2,FALSE)),"",VLOOKUP(F1347,'2021功能科目'!A:B,2,FALSE))</f>
        <v>2101102</v>
      </c>
      <c r="F1347" s="13" t="s">
        <v>411</v>
      </c>
      <c r="G1347" s="15">
        <v>1997445.92</v>
      </c>
      <c r="H1347" s="15">
        <v>1933560.2</v>
      </c>
    </row>
    <row r="1348" spans="1:8">
      <c r="A1348" s="12">
        <v>255150</v>
      </c>
      <c r="B1348" s="13" t="s">
        <v>297</v>
      </c>
      <c r="C1348" s="14" t="str">
        <f t="shared" si="42"/>
        <v>221</v>
      </c>
      <c r="D1348" s="14" t="str">
        <f t="shared" si="43"/>
        <v>22102</v>
      </c>
      <c r="E1348" s="14">
        <f>IF(ISNA(VLOOKUP(F1348,'2021功能科目'!A:B,2,FALSE)),"",VLOOKUP(F1348,'2021功能科目'!A:B,2,FALSE))</f>
        <v>2210201</v>
      </c>
      <c r="F1348" s="13" t="s">
        <v>413</v>
      </c>
      <c r="G1348" s="15">
        <v>1968494</v>
      </c>
      <c r="H1348" s="15">
        <v>1953304.8</v>
      </c>
    </row>
    <row r="1349" spans="1:8">
      <c r="A1349" s="12">
        <v>255150</v>
      </c>
      <c r="B1349" s="13" t="s">
        <v>297</v>
      </c>
      <c r="C1349" s="14" t="str">
        <f t="shared" si="42"/>
        <v>221</v>
      </c>
      <c r="D1349" s="14" t="str">
        <f t="shared" si="43"/>
        <v>22102</v>
      </c>
      <c r="E1349" s="14">
        <f>IF(ISNA(VLOOKUP(F1349,'2021功能科目'!A:B,2,FALSE)),"",VLOOKUP(F1349,'2021功能科目'!A:B,2,FALSE))</f>
        <v>2210202</v>
      </c>
      <c r="F1349" s="13" t="s">
        <v>414</v>
      </c>
      <c r="G1349" s="15">
        <v>32880</v>
      </c>
      <c r="H1349" s="15">
        <v>32760</v>
      </c>
    </row>
    <row r="1350" spans="1:8">
      <c r="A1350" s="12">
        <v>255150</v>
      </c>
      <c r="B1350" s="13" t="s">
        <v>297</v>
      </c>
      <c r="C1350" s="14" t="str">
        <f t="shared" si="42"/>
        <v>221</v>
      </c>
      <c r="D1350" s="14" t="str">
        <f t="shared" si="43"/>
        <v>22102</v>
      </c>
      <c r="E1350" s="14">
        <f>IF(ISNA(VLOOKUP(F1350,'2021功能科目'!A:B,2,FALSE)),"",VLOOKUP(F1350,'2021功能科目'!A:B,2,FALSE))</f>
        <v>2210203</v>
      </c>
      <c r="F1350" s="13" t="s">
        <v>415</v>
      </c>
      <c r="G1350" s="15">
        <v>1675273</v>
      </c>
      <c r="H1350" s="15">
        <v>1841124</v>
      </c>
    </row>
    <row r="1351" spans="1:8">
      <c r="A1351" s="12">
        <v>255151</v>
      </c>
      <c r="B1351" s="13" t="s">
        <v>298</v>
      </c>
      <c r="C1351" s="14" t="str">
        <f t="shared" si="42"/>
        <v>205</v>
      </c>
      <c r="D1351" s="14" t="str">
        <f t="shared" si="43"/>
        <v>20502</v>
      </c>
      <c r="E1351" s="14">
        <f>IF(ISNA(VLOOKUP(F1351,'2021功能科目'!A:B,2,FALSE)),"",VLOOKUP(F1351,'2021功能科目'!A:B,2,FALSE))</f>
        <v>2050202</v>
      </c>
      <c r="F1351" s="13" t="s">
        <v>420</v>
      </c>
      <c r="G1351" s="15">
        <v>46992877.43</v>
      </c>
      <c r="H1351" s="15">
        <v>43981740.92</v>
      </c>
    </row>
    <row r="1352" spans="1:8">
      <c r="A1352" s="12">
        <v>255151</v>
      </c>
      <c r="B1352" s="13" t="s">
        <v>298</v>
      </c>
      <c r="C1352" s="14" t="str">
        <f t="shared" si="42"/>
        <v>205</v>
      </c>
      <c r="D1352" s="14" t="str">
        <f t="shared" si="43"/>
        <v>20502</v>
      </c>
      <c r="E1352" s="14">
        <f>IF(ISNA(VLOOKUP(F1352,'2021功能科目'!A:B,2,FALSE)),"",VLOOKUP(F1352,'2021功能科目'!A:B,2,FALSE))</f>
        <v>2050299</v>
      </c>
      <c r="F1352" s="13" t="s">
        <v>404</v>
      </c>
      <c r="G1352" s="15">
        <v>1596727.6</v>
      </c>
      <c r="H1352" s="15">
        <v>1920450</v>
      </c>
    </row>
    <row r="1353" spans="1:8">
      <c r="A1353" s="12">
        <v>255151</v>
      </c>
      <c r="B1353" s="13" t="s">
        <v>298</v>
      </c>
      <c r="C1353" s="14" t="str">
        <f t="shared" si="42"/>
        <v>205</v>
      </c>
      <c r="D1353" s="14" t="str">
        <f t="shared" si="43"/>
        <v>20508</v>
      </c>
      <c r="E1353" s="14">
        <f>IF(ISNA(VLOOKUP(F1353,'2021功能科目'!A:B,2,FALSE)),"",VLOOKUP(F1353,'2021功能科目'!A:B,2,FALSE))</f>
        <v>2050803</v>
      </c>
      <c r="F1353" s="13" t="s">
        <v>406</v>
      </c>
      <c r="G1353" s="15">
        <v>0</v>
      </c>
      <c r="H1353" s="15">
        <v>108800</v>
      </c>
    </row>
    <row r="1354" spans="1:8">
      <c r="A1354" s="12">
        <v>255151</v>
      </c>
      <c r="B1354" s="13" t="s">
        <v>298</v>
      </c>
      <c r="C1354" s="14" t="str">
        <f t="shared" si="42"/>
        <v>205</v>
      </c>
      <c r="D1354" s="14" t="str">
        <f t="shared" si="43"/>
        <v>20509</v>
      </c>
      <c r="E1354" s="14">
        <f>IF(ISNA(VLOOKUP(F1354,'2021功能科目'!A:B,2,FALSE)),"",VLOOKUP(F1354,'2021功能科目'!A:B,2,FALSE))</f>
        <v>2050904</v>
      </c>
      <c r="F1354" s="13" t="s">
        <v>407</v>
      </c>
      <c r="G1354" s="15">
        <v>546900</v>
      </c>
      <c r="H1354" s="15">
        <v>546900</v>
      </c>
    </row>
    <row r="1355" spans="1:8">
      <c r="A1355" s="12">
        <v>255151</v>
      </c>
      <c r="B1355" s="13" t="s">
        <v>298</v>
      </c>
      <c r="C1355" s="14" t="str">
        <f t="shared" si="42"/>
        <v>208</v>
      </c>
      <c r="D1355" s="14" t="str">
        <f t="shared" si="43"/>
        <v>20805</v>
      </c>
      <c r="E1355" s="14">
        <f>IF(ISNA(VLOOKUP(F1355,'2021功能科目'!A:B,2,FALSE)),"",VLOOKUP(F1355,'2021功能科目'!A:B,2,FALSE))</f>
        <v>2080502</v>
      </c>
      <c r="F1355" s="13" t="s">
        <v>408</v>
      </c>
      <c r="G1355" s="15">
        <v>1236069</v>
      </c>
      <c r="H1355" s="15">
        <v>1080009</v>
      </c>
    </row>
    <row r="1356" spans="1:8">
      <c r="A1356" s="12">
        <v>255151</v>
      </c>
      <c r="B1356" s="13" t="s">
        <v>298</v>
      </c>
      <c r="C1356" s="14" t="str">
        <f t="shared" si="42"/>
        <v>208</v>
      </c>
      <c r="D1356" s="14" t="str">
        <f t="shared" si="43"/>
        <v>20805</v>
      </c>
      <c r="E1356" s="14">
        <f>IF(ISNA(VLOOKUP(F1356,'2021功能科目'!A:B,2,FALSE)),"",VLOOKUP(F1356,'2021功能科目'!A:B,2,FALSE))</f>
        <v>2080505</v>
      </c>
      <c r="F1356" s="13" t="s">
        <v>409</v>
      </c>
      <c r="G1356" s="15">
        <v>4000000</v>
      </c>
      <c r="H1356" s="15">
        <v>4914792.64</v>
      </c>
    </row>
    <row r="1357" spans="1:8">
      <c r="A1357" s="12">
        <v>255151</v>
      </c>
      <c r="B1357" s="13" t="s">
        <v>298</v>
      </c>
      <c r="C1357" s="14" t="str">
        <f t="shared" si="42"/>
        <v>208</v>
      </c>
      <c r="D1357" s="14" t="str">
        <f t="shared" si="43"/>
        <v>20805</v>
      </c>
      <c r="E1357" s="14">
        <f>IF(ISNA(VLOOKUP(F1357,'2021功能科目'!A:B,2,FALSE)),"",VLOOKUP(F1357,'2021功能科目'!A:B,2,FALSE))</f>
        <v>2080506</v>
      </c>
      <c r="F1357" s="13" t="s">
        <v>410</v>
      </c>
      <c r="G1357" s="15">
        <v>2000000</v>
      </c>
      <c r="H1357" s="15">
        <v>2457396.32</v>
      </c>
    </row>
    <row r="1358" spans="1:8">
      <c r="A1358" s="12">
        <v>255151</v>
      </c>
      <c r="B1358" s="13" t="s">
        <v>298</v>
      </c>
      <c r="C1358" s="14" t="str">
        <f t="shared" si="42"/>
        <v>210</v>
      </c>
      <c r="D1358" s="14" t="str">
        <f t="shared" si="43"/>
        <v>21011</v>
      </c>
      <c r="E1358" s="14">
        <f>IF(ISNA(VLOOKUP(F1358,'2021功能科目'!A:B,2,FALSE)),"",VLOOKUP(F1358,'2021功能科目'!A:B,2,FALSE))</f>
        <v>2101102</v>
      </c>
      <c r="F1358" s="13" t="s">
        <v>411</v>
      </c>
      <c r="G1358" s="15">
        <v>3500000</v>
      </c>
      <c r="H1358" s="15">
        <v>3993269.02</v>
      </c>
    </row>
    <row r="1359" spans="1:8">
      <c r="A1359" s="12">
        <v>255151</v>
      </c>
      <c r="B1359" s="13" t="s">
        <v>298</v>
      </c>
      <c r="C1359" s="14" t="str">
        <f t="shared" si="42"/>
        <v>210</v>
      </c>
      <c r="D1359" s="14" t="str">
        <f t="shared" si="43"/>
        <v>21011</v>
      </c>
      <c r="E1359" s="14">
        <f>IF(ISNA(VLOOKUP(F1359,'2021功能科目'!A:B,2,FALSE)),"",VLOOKUP(F1359,'2021功能科目'!A:B,2,FALSE))</f>
        <v>2101199</v>
      </c>
      <c r="F1359" s="13" t="s">
        <v>412</v>
      </c>
      <c r="G1359" s="15">
        <v>180000</v>
      </c>
      <c r="H1359" s="15">
        <v>180000</v>
      </c>
    </row>
    <row r="1360" spans="1:8">
      <c r="A1360" s="12">
        <v>255151</v>
      </c>
      <c r="B1360" s="13" t="s">
        <v>298</v>
      </c>
      <c r="C1360" s="14" t="str">
        <f t="shared" si="42"/>
        <v>221</v>
      </c>
      <c r="D1360" s="14" t="str">
        <f t="shared" si="43"/>
        <v>22102</v>
      </c>
      <c r="E1360" s="14">
        <f>IF(ISNA(VLOOKUP(F1360,'2021功能科目'!A:B,2,FALSE)),"",VLOOKUP(F1360,'2021功能科目'!A:B,2,FALSE))</f>
        <v>2210201</v>
      </c>
      <c r="F1360" s="13" t="s">
        <v>413</v>
      </c>
      <c r="G1360" s="15">
        <v>4056492</v>
      </c>
      <c r="H1360" s="15">
        <v>4031694.48</v>
      </c>
    </row>
    <row r="1361" spans="1:8">
      <c r="A1361" s="12">
        <v>255151</v>
      </c>
      <c r="B1361" s="13" t="s">
        <v>298</v>
      </c>
      <c r="C1361" s="14" t="str">
        <f t="shared" si="42"/>
        <v>221</v>
      </c>
      <c r="D1361" s="14" t="str">
        <f t="shared" si="43"/>
        <v>22102</v>
      </c>
      <c r="E1361" s="14">
        <f>IF(ISNA(VLOOKUP(F1361,'2021功能科目'!A:B,2,FALSE)),"",VLOOKUP(F1361,'2021功能科目'!A:B,2,FALSE))</f>
        <v>2210202</v>
      </c>
      <c r="F1361" s="13" t="s">
        <v>414</v>
      </c>
      <c r="G1361" s="15">
        <v>60180</v>
      </c>
      <c r="H1361" s="15">
        <v>60960</v>
      </c>
    </row>
    <row r="1362" spans="1:8">
      <c r="A1362" s="12">
        <v>255151</v>
      </c>
      <c r="B1362" s="13" t="s">
        <v>298</v>
      </c>
      <c r="C1362" s="14" t="str">
        <f t="shared" si="42"/>
        <v>221</v>
      </c>
      <c r="D1362" s="14" t="str">
        <f t="shared" si="43"/>
        <v>22102</v>
      </c>
      <c r="E1362" s="14">
        <f>IF(ISNA(VLOOKUP(F1362,'2021功能科目'!A:B,2,FALSE)),"",VLOOKUP(F1362,'2021功能科目'!A:B,2,FALSE))</f>
        <v>2210203</v>
      </c>
      <c r="F1362" s="13" t="s">
        <v>415</v>
      </c>
      <c r="G1362" s="15">
        <v>2888834</v>
      </c>
      <c r="H1362" s="15">
        <v>2726976</v>
      </c>
    </row>
    <row r="1363" spans="1:8">
      <c r="A1363" s="12">
        <v>255152</v>
      </c>
      <c r="B1363" s="13" t="s">
        <v>299</v>
      </c>
      <c r="C1363" s="14" t="str">
        <f t="shared" si="42"/>
        <v>205</v>
      </c>
      <c r="D1363" s="14" t="str">
        <f t="shared" si="43"/>
        <v>20502</v>
      </c>
      <c r="E1363" s="14">
        <f>IF(ISNA(VLOOKUP(F1363,'2021功能科目'!A:B,2,FALSE)),"",VLOOKUP(F1363,'2021功能科目'!A:B,2,FALSE))</f>
        <v>2050202</v>
      </c>
      <c r="F1363" s="13" t="s">
        <v>420</v>
      </c>
      <c r="G1363" s="15">
        <v>39216826.89</v>
      </c>
      <c r="H1363" s="15">
        <v>35926712.15</v>
      </c>
    </row>
    <row r="1364" spans="1:8">
      <c r="A1364" s="12">
        <v>255152</v>
      </c>
      <c r="B1364" s="13" t="s">
        <v>299</v>
      </c>
      <c r="C1364" s="14" t="str">
        <f t="shared" si="42"/>
        <v>205</v>
      </c>
      <c r="D1364" s="14" t="str">
        <f t="shared" si="43"/>
        <v>20502</v>
      </c>
      <c r="E1364" s="14">
        <f>IF(ISNA(VLOOKUP(F1364,'2021功能科目'!A:B,2,FALSE)),"",VLOOKUP(F1364,'2021功能科目'!A:B,2,FALSE))</f>
        <v>2050299</v>
      </c>
      <c r="F1364" s="13" t="s">
        <v>404</v>
      </c>
      <c r="G1364" s="15">
        <v>1754484.59</v>
      </c>
      <c r="H1364" s="15">
        <v>1602266.59</v>
      </c>
    </row>
    <row r="1365" spans="1:8">
      <c r="A1365" s="12">
        <v>255152</v>
      </c>
      <c r="B1365" s="13" t="s">
        <v>299</v>
      </c>
      <c r="C1365" s="14" t="str">
        <f t="shared" si="42"/>
        <v>205</v>
      </c>
      <c r="D1365" s="14" t="str">
        <f t="shared" si="43"/>
        <v>20508</v>
      </c>
      <c r="E1365" s="14">
        <f>IF(ISNA(VLOOKUP(F1365,'2021功能科目'!A:B,2,FALSE)),"",VLOOKUP(F1365,'2021功能科目'!A:B,2,FALSE))</f>
        <v>2050803</v>
      </c>
      <c r="F1365" s="13" t="s">
        <v>406</v>
      </c>
      <c r="G1365" s="15">
        <v>89760</v>
      </c>
      <c r="H1365" s="15">
        <v>89760</v>
      </c>
    </row>
    <row r="1366" spans="1:8">
      <c r="A1366" s="12">
        <v>255152</v>
      </c>
      <c r="B1366" s="13" t="s">
        <v>299</v>
      </c>
      <c r="C1366" s="14" t="str">
        <f t="shared" si="42"/>
        <v>205</v>
      </c>
      <c r="D1366" s="14" t="str">
        <f t="shared" si="43"/>
        <v>20509</v>
      </c>
      <c r="E1366" s="14">
        <f>IF(ISNA(VLOOKUP(F1366,'2021功能科目'!A:B,2,FALSE)),"",VLOOKUP(F1366,'2021功能科目'!A:B,2,FALSE))</f>
        <v>2050903</v>
      </c>
      <c r="F1366" s="13" t="s">
        <v>417</v>
      </c>
      <c r="G1366" s="15">
        <v>291988.57</v>
      </c>
      <c r="H1366" s="15">
        <v>300000</v>
      </c>
    </row>
    <row r="1367" spans="1:8">
      <c r="A1367" s="12">
        <v>255152</v>
      </c>
      <c r="B1367" s="13" t="s">
        <v>299</v>
      </c>
      <c r="C1367" s="14" t="str">
        <f t="shared" si="42"/>
        <v>208</v>
      </c>
      <c r="D1367" s="14" t="str">
        <f t="shared" si="43"/>
        <v>20805</v>
      </c>
      <c r="E1367" s="14">
        <f>IF(ISNA(VLOOKUP(F1367,'2021功能科目'!A:B,2,FALSE)),"",VLOOKUP(F1367,'2021功能科目'!A:B,2,FALSE))</f>
        <v>2080502</v>
      </c>
      <c r="F1367" s="13" t="s">
        <v>408</v>
      </c>
      <c r="G1367" s="15">
        <v>721582</v>
      </c>
      <c r="H1367" s="15">
        <v>702384</v>
      </c>
    </row>
    <row r="1368" spans="1:8">
      <c r="A1368" s="12">
        <v>255152</v>
      </c>
      <c r="B1368" s="13" t="s">
        <v>299</v>
      </c>
      <c r="C1368" s="14" t="str">
        <f t="shared" si="42"/>
        <v>208</v>
      </c>
      <c r="D1368" s="14" t="str">
        <f t="shared" si="43"/>
        <v>20805</v>
      </c>
      <c r="E1368" s="14">
        <f>IF(ISNA(VLOOKUP(F1368,'2021功能科目'!A:B,2,FALSE)),"",VLOOKUP(F1368,'2021功能科目'!A:B,2,FALSE))</f>
        <v>2080505</v>
      </c>
      <c r="F1368" s="13" t="s">
        <v>409</v>
      </c>
      <c r="G1368" s="15">
        <v>3499856.96</v>
      </c>
      <c r="H1368" s="15">
        <v>4026936.96</v>
      </c>
    </row>
    <row r="1369" spans="1:8">
      <c r="A1369" s="12">
        <v>255152</v>
      </c>
      <c r="B1369" s="13" t="s">
        <v>299</v>
      </c>
      <c r="C1369" s="14" t="str">
        <f t="shared" si="42"/>
        <v>208</v>
      </c>
      <c r="D1369" s="14" t="str">
        <f t="shared" si="43"/>
        <v>20805</v>
      </c>
      <c r="E1369" s="14">
        <f>IF(ISNA(VLOOKUP(F1369,'2021功能科目'!A:B,2,FALSE)),"",VLOOKUP(F1369,'2021功能科目'!A:B,2,FALSE))</f>
        <v>2080506</v>
      </c>
      <c r="F1369" s="13" t="s">
        <v>410</v>
      </c>
      <c r="G1369" s="15">
        <v>1749928.48</v>
      </c>
      <c r="H1369" s="15">
        <v>2013468.48</v>
      </c>
    </row>
    <row r="1370" spans="1:8">
      <c r="A1370" s="12">
        <v>255152</v>
      </c>
      <c r="B1370" s="13" t="s">
        <v>299</v>
      </c>
      <c r="C1370" s="14" t="str">
        <f t="shared" si="42"/>
        <v>210</v>
      </c>
      <c r="D1370" s="14" t="str">
        <f t="shared" si="43"/>
        <v>21011</v>
      </c>
      <c r="E1370" s="14">
        <f>IF(ISNA(VLOOKUP(F1370,'2021功能科目'!A:B,2,FALSE)),"",VLOOKUP(F1370,'2021功能科目'!A:B,2,FALSE))</f>
        <v>2101102</v>
      </c>
      <c r="F1370" s="13" t="s">
        <v>411</v>
      </c>
      <c r="G1370" s="15">
        <v>3496104.82</v>
      </c>
      <c r="H1370" s="15">
        <v>3271886.28</v>
      </c>
    </row>
    <row r="1371" spans="1:8">
      <c r="A1371" s="12">
        <v>255152</v>
      </c>
      <c r="B1371" s="13" t="s">
        <v>299</v>
      </c>
      <c r="C1371" s="14" t="str">
        <f t="shared" si="42"/>
        <v>221</v>
      </c>
      <c r="D1371" s="14" t="str">
        <f t="shared" si="43"/>
        <v>22102</v>
      </c>
      <c r="E1371" s="14">
        <f>IF(ISNA(VLOOKUP(F1371,'2021功能科目'!A:B,2,FALSE)),"",VLOOKUP(F1371,'2021功能科目'!A:B,2,FALSE))</f>
        <v>2210201</v>
      </c>
      <c r="F1371" s="13" t="s">
        <v>413</v>
      </c>
      <c r="G1371" s="15">
        <v>3384058</v>
      </c>
      <c r="H1371" s="15">
        <v>3305322.72</v>
      </c>
    </row>
    <row r="1372" spans="1:8">
      <c r="A1372" s="12">
        <v>255152</v>
      </c>
      <c r="B1372" s="13" t="s">
        <v>299</v>
      </c>
      <c r="C1372" s="14" t="str">
        <f t="shared" si="42"/>
        <v>221</v>
      </c>
      <c r="D1372" s="14" t="str">
        <f t="shared" si="43"/>
        <v>22102</v>
      </c>
      <c r="E1372" s="14">
        <f>IF(ISNA(VLOOKUP(F1372,'2021功能科目'!A:B,2,FALSE)),"",VLOOKUP(F1372,'2021功能科目'!A:B,2,FALSE))</f>
        <v>2210202</v>
      </c>
      <c r="F1372" s="13" t="s">
        <v>414</v>
      </c>
      <c r="G1372" s="15">
        <v>63120</v>
      </c>
      <c r="H1372" s="15">
        <v>62040</v>
      </c>
    </row>
    <row r="1373" spans="1:8">
      <c r="A1373" s="12">
        <v>255152</v>
      </c>
      <c r="B1373" s="13" t="s">
        <v>299</v>
      </c>
      <c r="C1373" s="14" t="str">
        <f t="shared" si="42"/>
        <v>221</v>
      </c>
      <c r="D1373" s="14" t="str">
        <f t="shared" si="43"/>
        <v>22102</v>
      </c>
      <c r="E1373" s="14">
        <f>IF(ISNA(VLOOKUP(F1373,'2021功能科目'!A:B,2,FALSE)),"",VLOOKUP(F1373,'2021功能科目'!A:B,2,FALSE))</f>
        <v>2210203</v>
      </c>
      <c r="F1373" s="13" t="s">
        <v>415</v>
      </c>
      <c r="G1373" s="15">
        <v>2367362</v>
      </c>
      <c r="H1373" s="15">
        <v>2314980</v>
      </c>
    </row>
    <row r="1374" spans="1:8">
      <c r="A1374" s="12">
        <v>255153</v>
      </c>
      <c r="B1374" s="13" t="s">
        <v>300</v>
      </c>
      <c r="C1374" s="14" t="str">
        <f t="shared" si="42"/>
        <v>205</v>
      </c>
      <c r="D1374" s="14" t="str">
        <f t="shared" si="43"/>
        <v>20502</v>
      </c>
      <c r="E1374" s="14">
        <f>IF(ISNA(VLOOKUP(F1374,'2021功能科目'!A:B,2,FALSE)),"",VLOOKUP(F1374,'2021功能科目'!A:B,2,FALSE))</f>
        <v>2050202</v>
      </c>
      <c r="F1374" s="13" t="s">
        <v>420</v>
      </c>
      <c r="G1374" s="15">
        <v>14222620.37</v>
      </c>
      <c r="H1374" s="15">
        <v>13663130.33</v>
      </c>
    </row>
    <row r="1375" spans="1:8">
      <c r="A1375" s="12">
        <v>255153</v>
      </c>
      <c r="B1375" s="13" t="s">
        <v>300</v>
      </c>
      <c r="C1375" s="14" t="str">
        <f t="shared" si="42"/>
        <v>205</v>
      </c>
      <c r="D1375" s="14" t="str">
        <f t="shared" si="43"/>
        <v>20502</v>
      </c>
      <c r="E1375" s="14">
        <f>IF(ISNA(VLOOKUP(F1375,'2021功能科目'!A:B,2,FALSE)),"",VLOOKUP(F1375,'2021功能科目'!A:B,2,FALSE))</f>
        <v>2050299</v>
      </c>
      <c r="F1375" s="13" t="s">
        <v>404</v>
      </c>
      <c r="G1375" s="15">
        <v>562730</v>
      </c>
      <c r="H1375" s="15">
        <v>517900</v>
      </c>
    </row>
    <row r="1376" spans="1:8">
      <c r="A1376" s="12">
        <v>255153</v>
      </c>
      <c r="B1376" s="13" t="s">
        <v>300</v>
      </c>
      <c r="C1376" s="14" t="str">
        <f t="shared" si="42"/>
        <v>205</v>
      </c>
      <c r="D1376" s="14" t="str">
        <f t="shared" si="43"/>
        <v>20508</v>
      </c>
      <c r="E1376" s="14">
        <f>IF(ISNA(VLOOKUP(F1376,'2021功能科目'!A:B,2,FALSE)),"",VLOOKUP(F1376,'2021功能科目'!A:B,2,FALSE))</f>
        <v>2050803</v>
      </c>
      <c r="F1376" s="13" t="s">
        <v>406</v>
      </c>
      <c r="G1376" s="15">
        <v>0</v>
      </c>
      <c r="H1376" s="15">
        <v>34000</v>
      </c>
    </row>
    <row r="1377" spans="1:8">
      <c r="A1377" s="12">
        <v>255153</v>
      </c>
      <c r="B1377" s="13" t="s">
        <v>300</v>
      </c>
      <c r="C1377" s="14" t="str">
        <f t="shared" si="42"/>
        <v>205</v>
      </c>
      <c r="D1377" s="14" t="str">
        <f t="shared" si="43"/>
        <v>20509</v>
      </c>
      <c r="E1377" s="14">
        <f>IF(ISNA(VLOOKUP(F1377,'2021功能科目'!A:B,2,FALSE)),"",VLOOKUP(F1377,'2021功能科目'!A:B,2,FALSE))</f>
        <v>2050904</v>
      </c>
      <c r="F1377" s="13" t="s">
        <v>407</v>
      </c>
      <c r="G1377" s="15">
        <v>127980</v>
      </c>
      <c r="H1377" s="15">
        <v>127980</v>
      </c>
    </row>
    <row r="1378" spans="1:8">
      <c r="A1378" s="12">
        <v>255153</v>
      </c>
      <c r="B1378" s="13" t="s">
        <v>300</v>
      </c>
      <c r="C1378" s="14" t="str">
        <f t="shared" si="42"/>
        <v>208</v>
      </c>
      <c r="D1378" s="14" t="str">
        <f t="shared" si="43"/>
        <v>20805</v>
      </c>
      <c r="E1378" s="14">
        <f>IF(ISNA(VLOOKUP(F1378,'2021功能科目'!A:B,2,FALSE)),"",VLOOKUP(F1378,'2021功能科目'!A:B,2,FALSE))</f>
        <v>2080502</v>
      </c>
      <c r="F1378" s="13" t="s">
        <v>408</v>
      </c>
      <c r="G1378" s="15">
        <v>657871</v>
      </c>
      <c r="H1378" s="15">
        <v>384166</v>
      </c>
    </row>
    <row r="1379" spans="1:8">
      <c r="A1379" s="12">
        <v>255153</v>
      </c>
      <c r="B1379" s="13" t="s">
        <v>300</v>
      </c>
      <c r="C1379" s="14" t="str">
        <f t="shared" si="42"/>
        <v>208</v>
      </c>
      <c r="D1379" s="14" t="str">
        <f t="shared" si="43"/>
        <v>20805</v>
      </c>
      <c r="E1379" s="14">
        <f>IF(ISNA(VLOOKUP(F1379,'2021功能科目'!A:B,2,FALSE)),"",VLOOKUP(F1379,'2021功能科目'!A:B,2,FALSE))</f>
        <v>2080505</v>
      </c>
      <c r="F1379" s="13" t="s">
        <v>409</v>
      </c>
      <c r="G1379" s="15">
        <v>1441272.32</v>
      </c>
      <c r="H1379" s="15">
        <v>1584735.36</v>
      </c>
    </row>
    <row r="1380" spans="1:8">
      <c r="A1380" s="12">
        <v>255153</v>
      </c>
      <c r="B1380" s="13" t="s">
        <v>300</v>
      </c>
      <c r="C1380" s="14" t="str">
        <f t="shared" si="42"/>
        <v>208</v>
      </c>
      <c r="D1380" s="14" t="str">
        <f t="shared" si="43"/>
        <v>20805</v>
      </c>
      <c r="E1380" s="14">
        <f>IF(ISNA(VLOOKUP(F1380,'2021功能科目'!A:B,2,FALSE)),"",VLOOKUP(F1380,'2021功能科目'!A:B,2,FALSE))</f>
        <v>2080506</v>
      </c>
      <c r="F1380" s="13" t="s">
        <v>410</v>
      </c>
      <c r="G1380" s="15">
        <v>720636.16</v>
      </c>
      <c r="H1380" s="15">
        <v>792367.68</v>
      </c>
    </row>
    <row r="1381" spans="1:8">
      <c r="A1381" s="12">
        <v>255153</v>
      </c>
      <c r="B1381" s="13" t="s">
        <v>300</v>
      </c>
      <c r="C1381" s="14" t="str">
        <f t="shared" si="42"/>
        <v>210</v>
      </c>
      <c r="D1381" s="14" t="str">
        <f t="shared" si="43"/>
        <v>21011</v>
      </c>
      <c r="E1381" s="14">
        <f>IF(ISNA(VLOOKUP(F1381,'2021功能科目'!A:B,2,FALSE)),"",VLOOKUP(F1381,'2021功能科目'!A:B,2,FALSE))</f>
        <v>2101102</v>
      </c>
      <c r="F1381" s="13" t="s">
        <v>411</v>
      </c>
      <c r="G1381" s="15">
        <v>1282736.68</v>
      </c>
      <c r="H1381" s="15">
        <v>1287597.48</v>
      </c>
    </row>
    <row r="1382" spans="1:8">
      <c r="A1382" s="12">
        <v>255153</v>
      </c>
      <c r="B1382" s="13" t="s">
        <v>300</v>
      </c>
      <c r="C1382" s="14" t="str">
        <f t="shared" si="42"/>
        <v>221</v>
      </c>
      <c r="D1382" s="14" t="str">
        <f t="shared" si="43"/>
        <v>22102</v>
      </c>
      <c r="E1382" s="14">
        <f>IF(ISNA(VLOOKUP(F1382,'2021功能科目'!A:B,2,FALSE)),"",VLOOKUP(F1382,'2021功能科目'!A:B,2,FALSE))</f>
        <v>2210201</v>
      </c>
      <c r="F1382" s="13" t="s">
        <v>413</v>
      </c>
      <c r="G1382" s="15">
        <v>1293486</v>
      </c>
      <c r="H1382" s="15">
        <v>1296551.52</v>
      </c>
    </row>
    <row r="1383" spans="1:8">
      <c r="A1383" s="12">
        <v>255153</v>
      </c>
      <c r="B1383" s="13" t="s">
        <v>300</v>
      </c>
      <c r="C1383" s="14" t="str">
        <f t="shared" si="42"/>
        <v>221</v>
      </c>
      <c r="D1383" s="14" t="str">
        <f t="shared" si="43"/>
        <v>22102</v>
      </c>
      <c r="E1383" s="14">
        <f>IF(ISNA(VLOOKUP(F1383,'2021功能科目'!A:B,2,FALSE)),"",VLOOKUP(F1383,'2021功能科目'!A:B,2,FALSE))</f>
        <v>2210202</v>
      </c>
      <c r="F1383" s="13" t="s">
        <v>414</v>
      </c>
      <c r="G1383" s="15">
        <v>29280</v>
      </c>
      <c r="H1383" s="15">
        <v>30960</v>
      </c>
    </row>
    <row r="1384" spans="1:8">
      <c r="A1384" s="12">
        <v>255153</v>
      </c>
      <c r="B1384" s="13" t="s">
        <v>300</v>
      </c>
      <c r="C1384" s="14" t="str">
        <f t="shared" si="42"/>
        <v>221</v>
      </c>
      <c r="D1384" s="14" t="str">
        <f t="shared" si="43"/>
        <v>22102</v>
      </c>
      <c r="E1384" s="14">
        <f>IF(ISNA(VLOOKUP(F1384,'2021功能科目'!A:B,2,FALSE)),"",VLOOKUP(F1384,'2021功能科目'!A:B,2,FALSE))</f>
        <v>2210203</v>
      </c>
      <c r="F1384" s="13" t="s">
        <v>415</v>
      </c>
      <c r="G1384" s="15">
        <v>1027932</v>
      </c>
      <c r="H1384" s="15">
        <v>1027932</v>
      </c>
    </row>
    <row r="1385" spans="1:8">
      <c r="A1385" s="12">
        <v>255154</v>
      </c>
      <c r="B1385" s="13" t="s">
        <v>301</v>
      </c>
      <c r="C1385" s="14" t="str">
        <f t="shared" si="42"/>
        <v>205</v>
      </c>
      <c r="D1385" s="14" t="str">
        <f t="shared" si="43"/>
        <v>20502</v>
      </c>
      <c r="E1385" s="14">
        <f>IF(ISNA(VLOOKUP(F1385,'2021功能科目'!A:B,2,FALSE)),"",VLOOKUP(F1385,'2021功能科目'!A:B,2,FALSE))</f>
        <v>2050202</v>
      </c>
      <c r="F1385" s="13" t="s">
        <v>420</v>
      </c>
      <c r="G1385" s="15">
        <v>20179239.84</v>
      </c>
      <c r="H1385" s="15">
        <v>17536632.91</v>
      </c>
    </row>
    <row r="1386" spans="1:8">
      <c r="A1386" s="12">
        <v>255154</v>
      </c>
      <c r="B1386" s="13" t="s">
        <v>301</v>
      </c>
      <c r="C1386" s="14" t="str">
        <f t="shared" si="42"/>
        <v>205</v>
      </c>
      <c r="D1386" s="14" t="str">
        <f t="shared" si="43"/>
        <v>20502</v>
      </c>
      <c r="E1386" s="14">
        <f>IF(ISNA(VLOOKUP(F1386,'2021功能科目'!A:B,2,FALSE)),"",VLOOKUP(F1386,'2021功能科目'!A:B,2,FALSE))</f>
        <v>2050299</v>
      </c>
      <c r="F1386" s="13" t="s">
        <v>404</v>
      </c>
      <c r="G1386" s="15">
        <v>825091.53</v>
      </c>
      <c r="H1386" s="15">
        <v>797250</v>
      </c>
    </row>
    <row r="1387" spans="1:8">
      <c r="A1387" s="12">
        <v>255154</v>
      </c>
      <c r="B1387" s="13" t="s">
        <v>301</v>
      </c>
      <c r="C1387" s="14" t="str">
        <f t="shared" si="42"/>
        <v>205</v>
      </c>
      <c r="D1387" s="14" t="str">
        <f t="shared" si="43"/>
        <v>20508</v>
      </c>
      <c r="E1387" s="14">
        <f>IF(ISNA(VLOOKUP(F1387,'2021功能科目'!A:B,2,FALSE)),"",VLOOKUP(F1387,'2021功能科目'!A:B,2,FALSE))</f>
        <v>2050803</v>
      </c>
      <c r="F1387" s="13" t="s">
        <v>406</v>
      </c>
      <c r="G1387" s="15">
        <v>42840</v>
      </c>
      <c r="H1387" s="15">
        <v>42840</v>
      </c>
    </row>
    <row r="1388" spans="1:8">
      <c r="A1388" s="12">
        <v>255154</v>
      </c>
      <c r="B1388" s="13" t="s">
        <v>301</v>
      </c>
      <c r="C1388" s="14" t="str">
        <f t="shared" si="42"/>
        <v>205</v>
      </c>
      <c r="D1388" s="14" t="str">
        <f t="shared" si="43"/>
        <v>20509</v>
      </c>
      <c r="E1388" s="14">
        <f>IF(ISNA(VLOOKUP(F1388,'2021功能科目'!A:B,2,FALSE)),"",VLOOKUP(F1388,'2021功能科目'!A:B,2,FALSE))</f>
        <v>2050904</v>
      </c>
      <c r="F1388" s="13" t="s">
        <v>407</v>
      </c>
      <c r="G1388" s="15">
        <v>7282</v>
      </c>
      <c r="H1388" s="15">
        <v>7282</v>
      </c>
    </row>
    <row r="1389" spans="1:8">
      <c r="A1389" s="12">
        <v>255154</v>
      </c>
      <c r="B1389" s="13" t="s">
        <v>301</v>
      </c>
      <c r="C1389" s="14" t="str">
        <f t="shared" si="42"/>
        <v>208</v>
      </c>
      <c r="D1389" s="14" t="str">
        <f t="shared" si="43"/>
        <v>20805</v>
      </c>
      <c r="E1389" s="14">
        <f>IF(ISNA(VLOOKUP(F1389,'2021功能科目'!A:B,2,FALSE)),"",VLOOKUP(F1389,'2021功能科目'!A:B,2,FALSE))</f>
        <v>2080502</v>
      </c>
      <c r="F1389" s="13" t="s">
        <v>408</v>
      </c>
      <c r="G1389" s="15">
        <v>408722.56</v>
      </c>
      <c r="H1389" s="15">
        <v>408726</v>
      </c>
    </row>
    <row r="1390" spans="1:8">
      <c r="A1390" s="12">
        <v>255154</v>
      </c>
      <c r="B1390" s="13" t="s">
        <v>301</v>
      </c>
      <c r="C1390" s="14" t="str">
        <f t="shared" si="42"/>
        <v>208</v>
      </c>
      <c r="D1390" s="14" t="str">
        <f t="shared" si="43"/>
        <v>20805</v>
      </c>
      <c r="E1390" s="14">
        <f>IF(ISNA(VLOOKUP(F1390,'2021功能科目'!A:B,2,FALSE)),"",VLOOKUP(F1390,'2021功能科目'!A:B,2,FALSE))</f>
        <v>2080505</v>
      </c>
      <c r="F1390" s="13" t="s">
        <v>409</v>
      </c>
      <c r="G1390" s="15">
        <v>1909234.88</v>
      </c>
      <c r="H1390" s="15">
        <v>2017116.26</v>
      </c>
    </row>
    <row r="1391" spans="1:8">
      <c r="A1391" s="12">
        <v>255154</v>
      </c>
      <c r="B1391" s="13" t="s">
        <v>301</v>
      </c>
      <c r="C1391" s="14" t="str">
        <f t="shared" si="42"/>
        <v>208</v>
      </c>
      <c r="D1391" s="14" t="str">
        <f t="shared" si="43"/>
        <v>20805</v>
      </c>
      <c r="E1391" s="14">
        <f>IF(ISNA(VLOOKUP(F1391,'2021功能科目'!A:B,2,FALSE)),"",VLOOKUP(F1391,'2021功能科目'!A:B,2,FALSE))</f>
        <v>2080506</v>
      </c>
      <c r="F1391" s="13" t="s">
        <v>410</v>
      </c>
      <c r="G1391" s="15">
        <v>954617.44</v>
      </c>
      <c r="H1391" s="15">
        <v>1008558.13</v>
      </c>
    </row>
    <row r="1392" spans="1:8">
      <c r="A1392" s="12">
        <v>255154</v>
      </c>
      <c r="B1392" s="13" t="s">
        <v>301</v>
      </c>
      <c r="C1392" s="14" t="str">
        <f t="shared" si="42"/>
        <v>210</v>
      </c>
      <c r="D1392" s="14" t="str">
        <f t="shared" si="43"/>
        <v>21011</v>
      </c>
      <c r="E1392" s="14">
        <f>IF(ISNA(VLOOKUP(F1392,'2021功能科目'!A:B,2,FALSE)),"",VLOOKUP(F1392,'2021功能科目'!A:B,2,FALSE))</f>
        <v>2101102</v>
      </c>
      <c r="F1392" s="13" t="s">
        <v>411</v>
      </c>
      <c r="G1392" s="15">
        <v>1645115.15</v>
      </c>
      <c r="H1392" s="15">
        <v>1638906.96</v>
      </c>
    </row>
    <row r="1393" spans="1:8">
      <c r="A1393" s="12">
        <v>255154</v>
      </c>
      <c r="B1393" s="13" t="s">
        <v>301</v>
      </c>
      <c r="C1393" s="14" t="str">
        <f t="shared" si="42"/>
        <v>221</v>
      </c>
      <c r="D1393" s="14" t="str">
        <f t="shared" si="43"/>
        <v>22102</v>
      </c>
      <c r="E1393" s="14">
        <f>IF(ISNA(VLOOKUP(F1393,'2021功能科目'!A:B,2,FALSE)),"",VLOOKUP(F1393,'2021功能科目'!A:B,2,FALSE))</f>
        <v>2210201</v>
      </c>
      <c r="F1393" s="13" t="s">
        <v>413</v>
      </c>
      <c r="G1393" s="15">
        <v>1703381</v>
      </c>
      <c r="H1393" s="15">
        <v>1648917.2</v>
      </c>
    </row>
    <row r="1394" spans="1:8">
      <c r="A1394" s="12">
        <v>255154</v>
      </c>
      <c r="B1394" s="13" t="s">
        <v>301</v>
      </c>
      <c r="C1394" s="14" t="str">
        <f t="shared" si="42"/>
        <v>221</v>
      </c>
      <c r="D1394" s="14" t="str">
        <f t="shared" si="43"/>
        <v>22102</v>
      </c>
      <c r="E1394" s="14">
        <f>IF(ISNA(VLOOKUP(F1394,'2021功能科目'!A:B,2,FALSE)),"",VLOOKUP(F1394,'2021功能科目'!A:B,2,FALSE))</f>
        <v>2210202</v>
      </c>
      <c r="F1394" s="13" t="s">
        <v>414</v>
      </c>
      <c r="G1394" s="15">
        <v>36120</v>
      </c>
      <c r="H1394" s="15">
        <v>36240</v>
      </c>
    </row>
    <row r="1395" spans="1:8">
      <c r="A1395" s="12">
        <v>255154</v>
      </c>
      <c r="B1395" s="13" t="s">
        <v>301</v>
      </c>
      <c r="C1395" s="14" t="str">
        <f t="shared" si="42"/>
        <v>221</v>
      </c>
      <c r="D1395" s="14" t="str">
        <f t="shared" si="43"/>
        <v>22102</v>
      </c>
      <c r="E1395" s="14">
        <f>IF(ISNA(VLOOKUP(F1395,'2021功能科目'!A:B,2,FALSE)),"",VLOOKUP(F1395,'2021功能科目'!A:B,2,FALSE))</f>
        <v>2210203</v>
      </c>
      <c r="F1395" s="13" t="s">
        <v>415</v>
      </c>
      <c r="G1395" s="15">
        <v>1332324</v>
      </c>
      <c r="H1395" s="15">
        <v>1319400</v>
      </c>
    </row>
    <row r="1396" spans="1:8">
      <c r="A1396" s="12">
        <v>255155</v>
      </c>
      <c r="B1396" s="13" t="s">
        <v>302</v>
      </c>
      <c r="C1396" s="14" t="str">
        <f t="shared" si="42"/>
        <v>205</v>
      </c>
      <c r="D1396" s="14" t="str">
        <f t="shared" si="43"/>
        <v>20502</v>
      </c>
      <c r="E1396" s="14">
        <f>IF(ISNA(VLOOKUP(F1396,'2021功能科目'!A:B,2,FALSE)),"",VLOOKUP(F1396,'2021功能科目'!A:B,2,FALSE))</f>
        <v>2050202</v>
      </c>
      <c r="F1396" s="13" t="s">
        <v>420</v>
      </c>
      <c r="G1396" s="15">
        <v>21349163.26</v>
      </c>
      <c r="H1396" s="15">
        <v>20838783.36</v>
      </c>
    </row>
    <row r="1397" spans="1:8">
      <c r="A1397" s="12">
        <v>255155</v>
      </c>
      <c r="B1397" s="13" t="s">
        <v>302</v>
      </c>
      <c r="C1397" s="14" t="str">
        <f t="shared" si="42"/>
        <v>205</v>
      </c>
      <c r="D1397" s="14" t="str">
        <f t="shared" si="43"/>
        <v>20502</v>
      </c>
      <c r="E1397" s="14">
        <f>IF(ISNA(VLOOKUP(F1397,'2021功能科目'!A:B,2,FALSE)),"",VLOOKUP(F1397,'2021功能科目'!A:B,2,FALSE))</f>
        <v>2050299</v>
      </c>
      <c r="F1397" s="13" t="s">
        <v>404</v>
      </c>
      <c r="G1397" s="15">
        <v>666577</v>
      </c>
      <c r="H1397" s="15">
        <v>613700</v>
      </c>
    </row>
    <row r="1398" spans="1:8">
      <c r="A1398" s="12">
        <v>255155</v>
      </c>
      <c r="B1398" s="13" t="s">
        <v>302</v>
      </c>
      <c r="C1398" s="14" t="str">
        <f t="shared" si="42"/>
        <v>205</v>
      </c>
      <c r="D1398" s="14" t="str">
        <f t="shared" si="43"/>
        <v>20508</v>
      </c>
      <c r="E1398" s="14">
        <f>IF(ISNA(VLOOKUP(F1398,'2021功能科目'!A:B,2,FALSE)),"",VLOOKUP(F1398,'2021功能科目'!A:B,2,FALSE))</f>
        <v>2050803</v>
      </c>
      <c r="F1398" s="13" t="s">
        <v>406</v>
      </c>
      <c r="G1398" s="15">
        <v>0</v>
      </c>
      <c r="H1398" s="15">
        <v>51680</v>
      </c>
    </row>
    <row r="1399" spans="1:8">
      <c r="A1399" s="12">
        <v>255155</v>
      </c>
      <c r="B1399" s="13" t="s">
        <v>302</v>
      </c>
      <c r="C1399" s="14" t="str">
        <f t="shared" si="42"/>
        <v>205</v>
      </c>
      <c r="D1399" s="14" t="str">
        <f t="shared" si="43"/>
        <v>20509</v>
      </c>
      <c r="E1399" s="14">
        <f>IF(ISNA(VLOOKUP(F1399,'2021功能科目'!A:B,2,FALSE)),"",VLOOKUP(F1399,'2021功能科目'!A:B,2,FALSE))</f>
        <v>2050904</v>
      </c>
      <c r="F1399" s="13" t="s">
        <v>407</v>
      </c>
      <c r="G1399" s="15">
        <v>247500</v>
      </c>
      <c r="H1399" s="15">
        <v>247500</v>
      </c>
    </row>
    <row r="1400" spans="1:8">
      <c r="A1400" s="12">
        <v>255155</v>
      </c>
      <c r="B1400" s="13" t="s">
        <v>302</v>
      </c>
      <c r="C1400" s="14" t="str">
        <f t="shared" si="42"/>
        <v>208</v>
      </c>
      <c r="D1400" s="14" t="str">
        <f t="shared" si="43"/>
        <v>20805</v>
      </c>
      <c r="E1400" s="14">
        <f>IF(ISNA(VLOOKUP(F1400,'2021功能科目'!A:B,2,FALSE)),"",VLOOKUP(F1400,'2021功能科目'!A:B,2,FALSE))</f>
        <v>2080502</v>
      </c>
      <c r="F1400" s="13" t="s">
        <v>408</v>
      </c>
      <c r="G1400" s="15">
        <v>1106780</v>
      </c>
      <c r="H1400" s="15">
        <v>1148932</v>
      </c>
    </row>
    <row r="1401" spans="1:8">
      <c r="A1401" s="12">
        <v>255155</v>
      </c>
      <c r="B1401" s="13" t="s">
        <v>302</v>
      </c>
      <c r="C1401" s="14" t="str">
        <f t="shared" si="42"/>
        <v>208</v>
      </c>
      <c r="D1401" s="14" t="str">
        <f t="shared" si="43"/>
        <v>20805</v>
      </c>
      <c r="E1401" s="14">
        <f>IF(ISNA(VLOOKUP(F1401,'2021功能科目'!A:B,2,FALSE)),"",VLOOKUP(F1401,'2021功能科目'!A:B,2,FALSE))</f>
        <v>2080505</v>
      </c>
      <c r="F1401" s="13" t="s">
        <v>409</v>
      </c>
      <c r="G1401" s="15">
        <v>2310331.36</v>
      </c>
      <c r="H1401" s="15">
        <v>2408912.32</v>
      </c>
    </row>
    <row r="1402" spans="1:8">
      <c r="A1402" s="12">
        <v>255155</v>
      </c>
      <c r="B1402" s="13" t="s">
        <v>302</v>
      </c>
      <c r="C1402" s="14" t="str">
        <f t="shared" si="42"/>
        <v>208</v>
      </c>
      <c r="D1402" s="14" t="str">
        <f t="shared" si="43"/>
        <v>20805</v>
      </c>
      <c r="E1402" s="14">
        <f>IF(ISNA(VLOOKUP(F1402,'2021功能科目'!A:B,2,FALSE)),"",VLOOKUP(F1402,'2021功能科目'!A:B,2,FALSE))</f>
        <v>2080506</v>
      </c>
      <c r="F1402" s="13" t="s">
        <v>410</v>
      </c>
      <c r="G1402" s="15">
        <v>1155165.68</v>
      </c>
      <c r="H1402" s="15">
        <v>1204456.16</v>
      </c>
    </row>
    <row r="1403" spans="1:8">
      <c r="A1403" s="12">
        <v>255155</v>
      </c>
      <c r="B1403" s="13" t="s">
        <v>302</v>
      </c>
      <c r="C1403" s="14" t="str">
        <f t="shared" si="42"/>
        <v>210</v>
      </c>
      <c r="D1403" s="14" t="str">
        <f t="shared" si="43"/>
        <v>21011</v>
      </c>
      <c r="E1403" s="14">
        <f>IF(ISNA(VLOOKUP(F1403,'2021功能科目'!A:B,2,FALSE)),"",VLOOKUP(F1403,'2021功能科目'!A:B,2,FALSE))</f>
        <v>2101102</v>
      </c>
      <c r="F1403" s="13" t="s">
        <v>411</v>
      </c>
      <c r="G1403" s="15">
        <v>2129088.47</v>
      </c>
      <c r="H1403" s="15">
        <v>1957241.26</v>
      </c>
    </row>
    <row r="1404" spans="1:8">
      <c r="A1404" s="12">
        <v>255155</v>
      </c>
      <c r="B1404" s="13" t="s">
        <v>302</v>
      </c>
      <c r="C1404" s="14" t="str">
        <f t="shared" si="42"/>
        <v>221</v>
      </c>
      <c r="D1404" s="14" t="str">
        <f t="shared" si="43"/>
        <v>22102</v>
      </c>
      <c r="E1404" s="14">
        <f>IF(ISNA(VLOOKUP(F1404,'2021功能科目'!A:B,2,FALSE)),"",VLOOKUP(F1404,'2021功能科目'!A:B,2,FALSE))</f>
        <v>2210201</v>
      </c>
      <c r="F1404" s="13" t="s">
        <v>413</v>
      </c>
      <c r="G1404" s="15">
        <v>2063154</v>
      </c>
      <c r="H1404" s="15">
        <v>1970844.24</v>
      </c>
    </row>
    <row r="1405" spans="1:8">
      <c r="A1405" s="12">
        <v>255155</v>
      </c>
      <c r="B1405" s="13" t="s">
        <v>302</v>
      </c>
      <c r="C1405" s="14" t="str">
        <f t="shared" si="42"/>
        <v>221</v>
      </c>
      <c r="D1405" s="14" t="str">
        <f t="shared" si="43"/>
        <v>22102</v>
      </c>
      <c r="E1405" s="14">
        <f>IF(ISNA(VLOOKUP(F1405,'2021功能科目'!A:B,2,FALSE)),"",VLOOKUP(F1405,'2021功能科目'!A:B,2,FALSE))</f>
        <v>2210202</v>
      </c>
      <c r="F1405" s="13" t="s">
        <v>414</v>
      </c>
      <c r="G1405" s="15">
        <v>91040</v>
      </c>
      <c r="H1405" s="15">
        <v>92160</v>
      </c>
    </row>
    <row r="1406" spans="1:8">
      <c r="A1406" s="12">
        <v>255155</v>
      </c>
      <c r="B1406" s="13" t="s">
        <v>302</v>
      </c>
      <c r="C1406" s="14" t="str">
        <f t="shared" si="42"/>
        <v>221</v>
      </c>
      <c r="D1406" s="14" t="str">
        <f t="shared" si="43"/>
        <v>22102</v>
      </c>
      <c r="E1406" s="14">
        <f>IF(ISNA(VLOOKUP(F1406,'2021功能科目'!A:B,2,FALSE)),"",VLOOKUP(F1406,'2021功能科目'!A:B,2,FALSE))</f>
        <v>2210203</v>
      </c>
      <c r="F1406" s="13" t="s">
        <v>415</v>
      </c>
      <c r="G1406" s="15">
        <v>2197239</v>
      </c>
      <c r="H1406" s="15">
        <v>2473656</v>
      </c>
    </row>
    <row r="1407" spans="1:8">
      <c r="A1407" s="12">
        <v>255156</v>
      </c>
      <c r="B1407" s="13" t="s">
        <v>303</v>
      </c>
      <c r="C1407" s="14" t="str">
        <f t="shared" si="42"/>
        <v>205</v>
      </c>
      <c r="D1407" s="14" t="str">
        <f t="shared" si="43"/>
        <v>20502</v>
      </c>
      <c r="E1407" s="14">
        <f>IF(ISNA(VLOOKUP(F1407,'2021功能科目'!A:B,2,FALSE)),"",VLOOKUP(F1407,'2021功能科目'!A:B,2,FALSE))</f>
        <v>2050202</v>
      </c>
      <c r="F1407" s="13" t="s">
        <v>420</v>
      </c>
      <c r="G1407" s="15">
        <v>16471312.42</v>
      </c>
      <c r="H1407" s="15">
        <v>18072833.43</v>
      </c>
    </row>
    <row r="1408" spans="1:8">
      <c r="A1408" s="12">
        <v>255156</v>
      </c>
      <c r="B1408" s="13" t="s">
        <v>303</v>
      </c>
      <c r="C1408" s="14" t="str">
        <f t="shared" si="42"/>
        <v>205</v>
      </c>
      <c r="D1408" s="14" t="str">
        <f t="shared" si="43"/>
        <v>20502</v>
      </c>
      <c r="E1408" s="14">
        <f>IF(ISNA(VLOOKUP(F1408,'2021功能科目'!A:B,2,FALSE)),"",VLOOKUP(F1408,'2021功能科目'!A:B,2,FALSE))</f>
        <v>2050299</v>
      </c>
      <c r="F1408" s="13" t="s">
        <v>404</v>
      </c>
      <c r="G1408" s="15">
        <v>551953</v>
      </c>
      <c r="H1408" s="15">
        <v>501700</v>
      </c>
    </row>
    <row r="1409" spans="1:8">
      <c r="A1409" s="12">
        <v>255156</v>
      </c>
      <c r="B1409" s="13" t="s">
        <v>303</v>
      </c>
      <c r="C1409" s="14" t="str">
        <f t="shared" si="42"/>
        <v>205</v>
      </c>
      <c r="D1409" s="14" t="str">
        <f t="shared" si="43"/>
        <v>20508</v>
      </c>
      <c r="E1409" s="14">
        <f>IF(ISNA(VLOOKUP(F1409,'2021功能科目'!A:B,2,FALSE)),"",VLOOKUP(F1409,'2021功能科目'!A:B,2,FALSE))</f>
        <v>2050803</v>
      </c>
      <c r="F1409" s="13" t="s">
        <v>406</v>
      </c>
      <c r="G1409" s="15">
        <v>39440</v>
      </c>
      <c r="H1409" s="15">
        <v>39440</v>
      </c>
    </row>
    <row r="1410" spans="1:8">
      <c r="A1410" s="12">
        <v>255156</v>
      </c>
      <c r="B1410" s="13" t="s">
        <v>303</v>
      </c>
      <c r="C1410" s="14" t="str">
        <f t="shared" si="42"/>
        <v>205</v>
      </c>
      <c r="D1410" s="14" t="str">
        <f t="shared" si="43"/>
        <v>20509</v>
      </c>
      <c r="E1410" s="14">
        <f>IF(ISNA(VLOOKUP(F1410,'2021功能科目'!A:B,2,FALSE)),"",VLOOKUP(F1410,'2021功能科目'!A:B,2,FALSE))</f>
        <v>2050903</v>
      </c>
      <c r="F1410" s="13" t="s">
        <v>417</v>
      </c>
      <c r="G1410" s="15">
        <v>0</v>
      </c>
      <c r="H1410" s="15">
        <v>439628.87</v>
      </c>
    </row>
    <row r="1411" spans="1:8">
      <c r="A1411" s="12">
        <v>255156</v>
      </c>
      <c r="B1411" s="13" t="s">
        <v>303</v>
      </c>
      <c r="C1411" s="14" t="str">
        <f t="shared" ref="C1411:C1474" si="44">LEFT(D1411,3)</f>
        <v>205</v>
      </c>
      <c r="D1411" s="14" t="str">
        <f t="shared" ref="D1411:D1474" si="45">LEFT(E1411,5)</f>
        <v>20509</v>
      </c>
      <c r="E1411" s="14">
        <f>IF(ISNA(VLOOKUP(F1411,'2021功能科目'!A:B,2,FALSE)),"",VLOOKUP(F1411,'2021功能科目'!A:B,2,FALSE))</f>
        <v>2050904</v>
      </c>
      <c r="F1411" s="13" t="s">
        <v>407</v>
      </c>
      <c r="G1411" s="15">
        <v>0</v>
      </c>
      <c r="H1411" s="15">
        <v>10000</v>
      </c>
    </row>
    <row r="1412" spans="1:8">
      <c r="A1412" s="12">
        <v>255156</v>
      </c>
      <c r="B1412" s="13" t="s">
        <v>303</v>
      </c>
      <c r="C1412" s="14" t="str">
        <f t="shared" si="44"/>
        <v>208</v>
      </c>
      <c r="D1412" s="14" t="str">
        <f t="shared" si="45"/>
        <v>20805</v>
      </c>
      <c r="E1412" s="14">
        <f>IF(ISNA(VLOOKUP(F1412,'2021功能科目'!A:B,2,FALSE)),"",VLOOKUP(F1412,'2021功能科目'!A:B,2,FALSE))</f>
        <v>2080502</v>
      </c>
      <c r="F1412" s="13" t="s">
        <v>408</v>
      </c>
      <c r="G1412" s="15">
        <v>1382568</v>
      </c>
      <c r="H1412" s="15">
        <v>981044</v>
      </c>
    </row>
    <row r="1413" spans="1:8">
      <c r="A1413" s="12">
        <v>255156</v>
      </c>
      <c r="B1413" s="13" t="s">
        <v>303</v>
      </c>
      <c r="C1413" s="14" t="str">
        <f t="shared" si="44"/>
        <v>208</v>
      </c>
      <c r="D1413" s="14" t="str">
        <f t="shared" si="45"/>
        <v>20805</v>
      </c>
      <c r="E1413" s="14">
        <f>IF(ISNA(VLOOKUP(F1413,'2021功能科目'!A:B,2,FALSE)),"",VLOOKUP(F1413,'2021功能科目'!A:B,2,FALSE))</f>
        <v>2080505</v>
      </c>
      <c r="F1413" s="13" t="s">
        <v>409</v>
      </c>
      <c r="G1413" s="15">
        <v>1694748.64</v>
      </c>
      <c r="H1413" s="15">
        <v>1844074.24</v>
      </c>
    </row>
    <row r="1414" spans="1:8">
      <c r="A1414" s="12">
        <v>255156</v>
      </c>
      <c r="B1414" s="13" t="s">
        <v>303</v>
      </c>
      <c r="C1414" s="14" t="str">
        <f t="shared" si="44"/>
        <v>208</v>
      </c>
      <c r="D1414" s="14" t="str">
        <f t="shared" si="45"/>
        <v>20805</v>
      </c>
      <c r="E1414" s="14">
        <f>IF(ISNA(VLOOKUP(F1414,'2021功能科目'!A:B,2,FALSE)),"",VLOOKUP(F1414,'2021功能科目'!A:B,2,FALSE))</f>
        <v>2080506</v>
      </c>
      <c r="F1414" s="13" t="s">
        <v>410</v>
      </c>
      <c r="G1414" s="15">
        <v>847374.32</v>
      </c>
      <c r="H1414" s="15">
        <v>922037.12</v>
      </c>
    </row>
    <row r="1415" spans="1:8">
      <c r="A1415" s="12">
        <v>255156</v>
      </c>
      <c r="B1415" s="13" t="s">
        <v>303</v>
      </c>
      <c r="C1415" s="14" t="str">
        <f t="shared" si="44"/>
        <v>210</v>
      </c>
      <c r="D1415" s="14" t="str">
        <f t="shared" si="45"/>
        <v>21011</v>
      </c>
      <c r="E1415" s="14">
        <f>IF(ISNA(VLOOKUP(F1415,'2021功能科目'!A:B,2,FALSE)),"",VLOOKUP(F1415,'2021功能科目'!A:B,2,FALSE))</f>
        <v>2101102</v>
      </c>
      <c r="F1415" s="13" t="s">
        <v>411</v>
      </c>
      <c r="G1415" s="15">
        <v>1607708.32</v>
      </c>
      <c r="H1415" s="15">
        <v>1498310.32</v>
      </c>
    </row>
    <row r="1416" spans="1:8">
      <c r="A1416" s="12">
        <v>255156</v>
      </c>
      <c r="B1416" s="13" t="s">
        <v>303</v>
      </c>
      <c r="C1416" s="14" t="str">
        <f t="shared" si="44"/>
        <v>221</v>
      </c>
      <c r="D1416" s="14" t="str">
        <f t="shared" si="45"/>
        <v>22102</v>
      </c>
      <c r="E1416" s="14">
        <f>IF(ISNA(VLOOKUP(F1416,'2021功能科目'!A:B,2,FALSE)),"",VLOOKUP(F1416,'2021功能科目'!A:B,2,FALSE))</f>
        <v>2210201</v>
      </c>
      <c r="F1416" s="13" t="s">
        <v>413</v>
      </c>
      <c r="G1416" s="15">
        <v>1496784</v>
      </c>
      <c r="H1416" s="15">
        <v>1508335.68</v>
      </c>
    </row>
    <row r="1417" spans="1:8">
      <c r="A1417" s="12">
        <v>255156</v>
      </c>
      <c r="B1417" s="13" t="s">
        <v>303</v>
      </c>
      <c r="C1417" s="14" t="str">
        <f t="shared" si="44"/>
        <v>221</v>
      </c>
      <c r="D1417" s="14" t="str">
        <f t="shared" si="45"/>
        <v>22102</v>
      </c>
      <c r="E1417" s="14">
        <f>IF(ISNA(VLOOKUP(F1417,'2021功能科目'!A:B,2,FALSE)),"",VLOOKUP(F1417,'2021功能科目'!A:B,2,FALSE))</f>
        <v>2210202</v>
      </c>
      <c r="F1417" s="13" t="s">
        <v>414</v>
      </c>
      <c r="G1417" s="15">
        <v>85220</v>
      </c>
      <c r="H1417" s="15">
        <v>88440</v>
      </c>
    </row>
    <row r="1418" spans="1:8">
      <c r="A1418" s="12">
        <v>255156</v>
      </c>
      <c r="B1418" s="13" t="s">
        <v>303</v>
      </c>
      <c r="C1418" s="14" t="str">
        <f t="shared" si="44"/>
        <v>221</v>
      </c>
      <c r="D1418" s="14" t="str">
        <f t="shared" si="45"/>
        <v>22102</v>
      </c>
      <c r="E1418" s="14">
        <f>IF(ISNA(VLOOKUP(F1418,'2021功能科目'!A:B,2,FALSE)),"",VLOOKUP(F1418,'2021功能科目'!A:B,2,FALSE))</f>
        <v>2210203</v>
      </c>
      <c r="F1418" s="13" t="s">
        <v>415</v>
      </c>
      <c r="G1418" s="15">
        <v>1279466</v>
      </c>
      <c r="H1418" s="15">
        <v>1208184</v>
      </c>
    </row>
    <row r="1419" spans="1:8">
      <c r="A1419" s="12">
        <v>255158</v>
      </c>
      <c r="B1419" s="13" t="s">
        <v>304</v>
      </c>
      <c r="C1419" s="14" t="str">
        <f t="shared" si="44"/>
        <v>205</v>
      </c>
      <c r="D1419" s="14" t="str">
        <f t="shared" si="45"/>
        <v>20502</v>
      </c>
      <c r="E1419" s="14">
        <f>IF(ISNA(VLOOKUP(F1419,'2021功能科目'!A:B,2,FALSE)),"",VLOOKUP(F1419,'2021功能科目'!A:B,2,FALSE))</f>
        <v>2050201</v>
      </c>
      <c r="F1419" s="13" t="s">
        <v>402</v>
      </c>
      <c r="G1419" s="15">
        <v>20119683.04</v>
      </c>
      <c r="H1419" s="15">
        <v>18745075.96</v>
      </c>
    </row>
    <row r="1420" spans="1:8">
      <c r="A1420" s="12">
        <v>255158</v>
      </c>
      <c r="B1420" s="13" t="s">
        <v>304</v>
      </c>
      <c r="C1420" s="14" t="str">
        <f t="shared" si="44"/>
        <v>205</v>
      </c>
      <c r="D1420" s="14" t="str">
        <f t="shared" si="45"/>
        <v>20508</v>
      </c>
      <c r="E1420" s="14">
        <f>IF(ISNA(VLOOKUP(F1420,'2021功能科目'!A:B,2,FALSE)),"",VLOOKUP(F1420,'2021功能科目'!A:B,2,FALSE))</f>
        <v>2050803</v>
      </c>
      <c r="F1420" s="13" t="s">
        <v>406</v>
      </c>
      <c r="G1420" s="15">
        <v>48960</v>
      </c>
      <c r="H1420" s="15">
        <v>48960</v>
      </c>
    </row>
    <row r="1421" spans="1:8">
      <c r="A1421" s="12">
        <v>255158</v>
      </c>
      <c r="B1421" s="13" t="s">
        <v>304</v>
      </c>
      <c r="C1421" s="14" t="str">
        <f t="shared" si="44"/>
        <v>205</v>
      </c>
      <c r="D1421" s="14" t="str">
        <f t="shared" si="45"/>
        <v>20509</v>
      </c>
      <c r="E1421" s="14">
        <f>IF(ISNA(VLOOKUP(F1421,'2021功能科目'!A:B,2,FALSE)),"",VLOOKUP(F1421,'2021功能科目'!A:B,2,FALSE))</f>
        <v>2050999</v>
      </c>
      <c r="F1421" s="13" t="s">
        <v>421</v>
      </c>
      <c r="G1421" s="15">
        <v>149585</v>
      </c>
      <c r="H1421" s="15">
        <v>150201</v>
      </c>
    </row>
    <row r="1422" spans="1:8">
      <c r="A1422" s="12">
        <v>255158</v>
      </c>
      <c r="B1422" s="13" t="s">
        <v>304</v>
      </c>
      <c r="C1422" s="14" t="str">
        <f t="shared" si="44"/>
        <v>208</v>
      </c>
      <c r="D1422" s="14" t="str">
        <f t="shared" si="45"/>
        <v>20805</v>
      </c>
      <c r="E1422" s="14">
        <f>IF(ISNA(VLOOKUP(F1422,'2021功能科目'!A:B,2,FALSE)),"",VLOOKUP(F1422,'2021功能科目'!A:B,2,FALSE))</f>
        <v>2080502</v>
      </c>
      <c r="F1422" s="13" t="s">
        <v>408</v>
      </c>
      <c r="G1422" s="15">
        <v>409968</v>
      </c>
      <c r="H1422" s="15">
        <v>410024</v>
      </c>
    </row>
    <row r="1423" spans="1:8">
      <c r="A1423" s="12">
        <v>255158</v>
      </c>
      <c r="B1423" s="13" t="s">
        <v>304</v>
      </c>
      <c r="C1423" s="14" t="str">
        <f t="shared" si="44"/>
        <v>208</v>
      </c>
      <c r="D1423" s="14" t="str">
        <f t="shared" si="45"/>
        <v>20805</v>
      </c>
      <c r="E1423" s="14">
        <f>IF(ISNA(VLOOKUP(F1423,'2021功能科目'!A:B,2,FALSE)),"",VLOOKUP(F1423,'2021功能科目'!A:B,2,FALSE))</f>
        <v>2080505</v>
      </c>
      <c r="F1423" s="13" t="s">
        <v>409</v>
      </c>
      <c r="G1423" s="15">
        <v>1603175.36</v>
      </c>
      <c r="H1423" s="15">
        <v>2011264.32</v>
      </c>
    </row>
    <row r="1424" spans="1:8">
      <c r="A1424" s="12">
        <v>255158</v>
      </c>
      <c r="B1424" s="13" t="s">
        <v>304</v>
      </c>
      <c r="C1424" s="14" t="str">
        <f t="shared" si="44"/>
        <v>208</v>
      </c>
      <c r="D1424" s="14" t="str">
        <f t="shared" si="45"/>
        <v>20805</v>
      </c>
      <c r="E1424" s="14">
        <f>IF(ISNA(VLOOKUP(F1424,'2021功能科目'!A:B,2,FALSE)),"",VLOOKUP(F1424,'2021功能科目'!A:B,2,FALSE))</f>
        <v>2080506</v>
      </c>
      <c r="F1424" s="13" t="s">
        <v>410</v>
      </c>
      <c r="G1424" s="15">
        <v>801587.68</v>
      </c>
      <c r="H1424" s="15">
        <v>1005632.16</v>
      </c>
    </row>
    <row r="1425" spans="1:8">
      <c r="A1425" s="12">
        <v>255158</v>
      </c>
      <c r="B1425" s="13" t="s">
        <v>304</v>
      </c>
      <c r="C1425" s="14" t="str">
        <f t="shared" si="44"/>
        <v>210</v>
      </c>
      <c r="D1425" s="14" t="str">
        <f t="shared" si="45"/>
        <v>21011</v>
      </c>
      <c r="E1425" s="14">
        <f>IF(ISNA(VLOOKUP(F1425,'2021功能科目'!A:B,2,FALSE)),"",VLOOKUP(F1425,'2021功能科目'!A:B,2,FALSE))</f>
        <v>2101102</v>
      </c>
      <c r="F1425" s="13" t="s">
        <v>411</v>
      </c>
      <c r="G1425" s="15">
        <v>1837090.49</v>
      </c>
      <c r="H1425" s="15">
        <v>1634152.26</v>
      </c>
    </row>
    <row r="1426" spans="1:8">
      <c r="A1426" s="12">
        <v>255158</v>
      </c>
      <c r="B1426" s="13" t="s">
        <v>304</v>
      </c>
      <c r="C1426" s="14" t="str">
        <f t="shared" si="44"/>
        <v>221</v>
      </c>
      <c r="D1426" s="14" t="str">
        <f t="shared" si="45"/>
        <v>22102</v>
      </c>
      <c r="E1426" s="14">
        <f>IF(ISNA(VLOOKUP(F1426,'2021功能科目'!A:B,2,FALSE)),"",VLOOKUP(F1426,'2021功能科目'!A:B,2,FALSE))</f>
        <v>2210201</v>
      </c>
      <c r="F1426" s="13" t="s">
        <v>413</v>
      </c>
      <c r="G1426" s="15">
        <v>1811689</v>
      </c>
      <c r="H1426" s="15">
        <v>1663968.24</v>
      </c>
    </row>
    <row r="1427" spans="1:8">
      <c r="A1427" s="12">
        <v>255158</v>
      </c>
      <c r="B1427" s="13" t="s">
        <v>304</v>
      </c>
      <c r="C1427" s="14" t="str">
        <f t="shared" si="44"/>
        <v>221</v>
      </c>
      <c r="D1427" s="14" t="str">
        <f t="shared" si="45"/>
        <v>22102</v>
      </c>
      <c r="E1427" s="14">
        <f>IF(ISNA(VLOOKUP(F1427,'2021功能科目'!A:B,2,FALSE)),"",VLOOKUP(F1427,'2021功能科目'!A:B,2,FALSE))</f>
        <v>2210202</v>
      </c>
      <c r="F1427" s="13" t="s">
        <v>414</v>
      </c>
      <c r="G1427" s="15">
        <v>36360</v>
      </c>
      <c r="H1427" s="15">
        <v>36360</v>
      </c>
    </row>
    <row r="1428" spans="1:8">
      <c r="A1428" s="12">
        <v>255158</v>
      </c>
      <c r="B1428" s="13" t="s">
        <v>304</v>
      </c>
      <c r="C1428" s="14" t="str">
        <f t="shared" si="44"/>
        <v>221</v>
      </c>
      <c r="D1428" s="14" t="str">
        <f t="shared" si="45"/>
        <v>22102</v>
      </c>
      <c r="E1428" s="14">
        <f>IF(ISNA(VLOOKUP(F1428,'2021功能科目'!A:B,2,FALSE)),"",VLOOKUP(F1428,'2021功能科目'!A:B,2,FALSE))</f>
        <v>2210203</v>
      </c>
      <c r="F1428" s="13" t="s">
        <v>415</v>
      </c>
      <c r="G1428" s="15">
        <v>1459102</v>
      </c>
      <c r="H1428" s="15">
        <v>1497204</v>
      </c>
    </row>
    <row r="1429" spans="1:8">
      <c r="A1429" s="12">
        <v>255159</v>
      </c>
      <c r="B1429" s="13" t="s">
        <v>305</v>
      </c>
      <c r="C1429" s="14" t="str">
        <f t="shared" si="44"/>
        <v>205</v>
      </c>
      <c r="D1429" s="14" t="str">
        <f t="shared" si="45"/>
        <v>20502</v>
      </c>
      <c r="E1429" s="14">
        <f>IF(ISNA(VLOOKUP(F1429,'2021功能科目'!A:B,2,FALSE)),"",VLOOKUP(F1429,'2021功能科目'!A:B,2,FALSE))</f>
        <v>2050201</v>
      </c>
      <c r="F1429" s="13" t="s">
        <v>402</v>
      </c>
      <c r="G1429" s="15">
        <v>27112950.42</v>
      </c>
      <c r="H1429" s="15">
        <v>23401731.11</v>
      </c>
    </row>
    <row r="1430" spans="1:8">
      <c r="A1430" s="12">
        <v>255159</v>
      </c>
      <c r="B1430" s="13" t="s">
        <v>305</v>
      </c>
      <c r="C1430" s="14" t="str">
        <f t="shared" si="44"/>
        <v>205</v>
      </c>
      <c r="D1430" s="14" t="str">
        <f t="shared" si="45"/>
        <v>20508</v>
      </c>
      <c r="E1430" s="14">
        <f>IF(ISNA(VLOOKUP(F1430,'2021功能科目'!A:B,2,FALSE)),"",VLOOKUP(F1430,'2021功能科目'!A:B,2,FALSE))</f>
        <v>2050803</v>
      </c>
      <c r="F1430" s="13" t="s">
        <v>406</v>
      </c>
      <c r="G1430" s="15">
        <v>63240</v>
      </c>
      <c r="H1430" s="15">
        <v>63240</v>
      </c>
    </row>
    <row r="1431" spans="1:8">
      <c r="A1431" s="12">
        <v>255159</v>
      </c>
      <c r="B1431" s="13" t="s">
        <v>305</v>
      </c>
      <c r="C1431" s="14" t="str">
        <f t="shared" si="44"/>
        <v>205</v>
      </c>
      <c r="D1431" s="14" t="str">
        <f t="shared" si="45"/>
        <v>20509</v>
      </c>
      <c r="E1431" s="14">
        <f>IF(ISNA(VLOOKUP(F1431,'2021功能科目'!A:B,2,FALSE)),"",VLOOKUP(F1431,'2021功能科目'!A:B,2,FALSE))</f>
        <v>2050999</v>
      </c>
      <c r="F1431" s="13" t="s">
        <v>421</v>
      </c>
      <c r="G1431" s="15">
        <v>4100000</v>
      </c>
      <c r="H1431" s="15">
        <v>5475000</v>
      </c>
    </row>
    <row r="1432" spans="1:8">
      <c r="A1432" s="12">
        <v>255159</v>
      </c>
      <c r="B1432" s="13" t="s">
        <v>305</v>
      </c>
      <c r="C1432" s="14" t="str">
        <f t="shared" si="44"/>
        <v>208</v>
      </c>
      <c r="D1432" s="14" t="str">
        <f t="shared" si="45"/>
        <v>20805</v>
      </c>
      <c r="E1432" s="14">
        <f>IF(ISNA(VLOOKUP(F1432,'2021功能科目'!A:B,2,FALSE)),"",VLOOKUP(F1432,'2021功能科目'!A:B,2,FALSE))</f>
        <v>2080502</v>
      </c>
      <c r="F1432" s="13" t="s">
        <v>408</v>
      </c>
      <c r="G1432" s="15">
        <v>825049.2</v>
      </c>
      <c r="H1432" s="15">
        <v>684514</v>
      </c>
    </row>
    <row r="1433" spans="1:8">
      <c r="A1433" s="12">
        <v>255159</v>
      </c>
      <c r="B1433" s="13" t="s">
        <v>305</v>
      </c>
      <c r="C1433" s="14" t="str">
        <f t="shared" si="44"/>
        <v>208</v>
      </c>
      <c r="D1433" s="14" t="str">
        <f t="shared" si="45"/>
        <v>20805</v>
      </c>
      <c r="E1433" s="14">
        <f>IF(ISNA(VLOOKUP(F1433,'2021功能科目'!A:B,2,FALSE)),"",VLOOKUP(F1433,'2021功能科目'!A:B,2,FALSE))</f>
        <v>2080505</v>
      </c>
      <c r="F1433" s="13" t="s">
        <v>409</v>
      </c>
      <c r="G1433" s="15">
        <v>1900957.76</v>
      </c>
      <c r="H1433" s="15">
        <v>2588466.41</v>
      </c>
    </row>
    <row r="1434" spans="1:8">
      <c r="A1434" s="12">
        <v>255159</v>
      </c>
      <c r="B1434" s="13" t="s">
        <v>305</v>
      </c>
      <c r="C1434" s="14" t="str">
        <f t="shared" si="44"/>
        <v>208</v>
      </c>
      <c r="D1434" s="14" t="str">
        <f t="shared" si="45"/>
        <v>20805</v>
      </c>
      <c r="E1434" s="14">
        <f>IF(ISNA(VLOOKUP(F1434,'2021功能科目'!A:B,2,FALSE)),"",VLOOKUP(F1434,'2021功能科目'!A:B,2,FALSE))</f>
        <v>2080506</v>
      </c>
      <c r="F1434" s="13" t="s">
        <v>410</v>
      </c>
      <c r="G1434" s="15">
        <v>950478.88</v>
      </c>
      <c r="H1434" s="15">
        <v>1294233.2</v>
      </c>
    </row>
    <row r="1435" spans="1:8">
      <c r="A1435" s="12">
        <v>255159</v>
      </c>
      <c r="B1435" s="13" t="s">
        <v>305</v>
      </c>
      <c r="C1435" s="14" t="str">
        <f t="shared" si="44"/>
        <v>210</v>
      </c>
      <c r="D1435" s="14" t="str">
        <f t="shared" si="45"/>
        <v>21011</v>
      </c>
      <c r="E1435" s="14">
        <f>IF(ISNA(VLOOKUP(F1435,'2021功能科目'!A:B,2,FALSE)),"",VLOOKUP(F1435,'2021功能科目'!A:B,2,FALSE))</f>
        <v>2101102</v>
      </c>
      <c r="F1435" s="13" t="s">
        <v>411</v>
      </c>
      <c r="G1435" s="15">
        <v>2308499.96</v>
      </c>
      <c r="H1435" s="15">
        <v>2103128.96</v>
      </c>
    </row>
    <row r="1436" spans="1:8">
      <c r="A1436" s="12">
        <v>255159</v>
      </c>
      <c r="B1436" s="13" t="s">
        <v>305</v>
      </c>
      <c r="C1436" s="14" t="str">
        <f t="shared" si="44"/>
        <v>210</v>
      </c>
      <c r="D1436" s="14" t="str">
        <f t="shared" si="45"/>
        <v>21011</v>
      </c>
      <c r="E1436" s="14">
        <f>IF(ISNA(VLOOKUP(F1436,'2021功能科目'!A:B,2,FALSE)),"",VLOOKUP(F1436,'2021功能科目'!A:B,2,FALSE))</f>
        <v>2101199</v>
      </c>
      <c r="F1436" s="13" t="s">
        <v>412</v>
      </c>
      <c r="G1436" s="15">
        <v>90000</v>
      </c>
      <c r="H1436" s="15">
        <v>90000</v>
      </c>
    </row>
    <row r="1437" spans="1:8">
      <c r="A1437" s="12">
        <v>255159</v>
      </c>
      <c r="B1437" s="13" t="s">
        <v>305</v>
      </c>
      <c r="C1437" s="14" t="str">
        <f t="shared" si="44"/>
        <v>221</v>
      </c>
      <c r="D1437" s="14" t="str">
        <f t="shared" si="45"/>
        <v>22102</v>
      </c>
      <c r="E1437" s="14">
        <f>IF(ISNA(VLOOKUP(F1437,'2021功能科目'!A:B,2,FALSE)),"",VLOOKUP(F1437,'2021功能科目'!A:B,2,FALSE))</f>
        <v>2210201</v>
      </c>
      <c r="F1437" s="13" t="s">
        <v>413</v>
      </c>
      <c r="G1437" s="15">
        <v>2399125</v>
      </c>
      <c r="H1437" s="15">
        <v>2142229.8</v>
      </c>
    </row>
    <row r="1438" spans="1:8">
      <c r="A1438" s="12">
        <v>255159</v>
      </c>
      <c r="B1438" s="13" t="s">
        <v>305</v>
      </c>
      <c r="C1438" s="14" t="str">
        <f t="shared" si="44"/>
        <v>221</v>
      </c>
      <c r="D1438" s="14" t="str">
        <f t="shared" si="45"/>
        <v>22102</v>
      </c>
      <c r="E1438" s="14">
        <f>IF(ISNA(VLOOKUP(F1438,'2021功能科目'!A:B,2,FALSE)),"",VLOOKUP(F1438,'2021功能科目'!A:B,2,FALSE))</f>
        <v>2210202</v>
      </c>
      <c r="F1438" s="13" t="s">
        <v>414</v>
      </c>
      <c r="G1438" s="15">
        <v>42720</v>
      </c>
      <c r="H1438" s="15">
        <v>42720</v>
      </c>
    </row>
    <row r="1439" spans="1:8">
      <c r="A1439" s="12">
        <v>255159</v>
      </c>
      <c r="B1439" s="13" t="s">
        <v>305</v>
      </c>
      <c r="C1439" s="14" t="str">
        <f t="shared" si="44"/>
        <v>221</v>
      </c>
      <c r="D1439" s="14" t="str">
        <f t="shared" si="45"/>
        <v>22102</v>
      </c>
      <c r="E1439" s="14">
        <f>IF(ISNA(VLOOKUP(F1439,'2021功能科目'!A:B,2,FALSE)),"",VLOOKUP(F1439,'2021功能科目'!A:B,2,FALSE))</f>
        <v>2210203</v>
      </c>
      <c r="F1439" s="13" t="s">
        <v>415</v>
      </c>
      <c r="G1439" s="15">
        <v>1806706</v>
      </c>
      <c r="H1439" s="15">
        <v>1719996</v>
      </c>
    </row>
    <row r="1440" spans="1:8">
      <c r="A1440" s="12">
        <v>255160</v>
      </c>
      <c r="B1440" s="13" t="s">
        <v>306</v>
      </c>
      <c r="C1440" s="14" t="str">
        <f t="shared" si="44"/>
        <v>205</v>
      </c>
      <c r="D1440" s="14" t="str">
        <f t="shared" si="45"/>
        <v>20502</v>
      </c>
      <c r="E1440" s="14">
        <f>IF(ISNA(VLOOKUP(F1440,'2021功能科目'!A:B,2,FALSE)),"",VLOOKUP(F1440,'2021功能科目'!A:B,2,FALSE))</f>
        <v>2050201</v>
      </c>
      <c r="F1440" s="13" t="s">
        <v>402</v>
      </c>
      <c r="G1440" s="15">
        <v>19720903.84</v>
      </c>
      <c r="H1440" s="15">
        <v>18051489.81</v>
      </c>
    </row>
    <row r="1441" spans="1:8">
      <c r="A1441" s="12">
        <v>255160</v>
      </c>
      <c r="B1441" s="13" t="s">
        <v>306</v>
      </c>
      <c r="C1441" s="14" t="str">
        <f t="shared" si="44"/>
        <v>205</v>
      </c>
      <c r="D1441" s="14" t="str">
        <f t="shared" si="45"/>
        <v>20508</v>
      </c>
      <c r="E1441" s="14">
        <f>IF(ISNA(VLOOKUP(F1441,'2021功能科目'!A:B,2,FALSE)),"",VLOOKUP(F1441,'2021功能科目'!A:B,2,FALSE))</f>
        <v>2050803</v>
      </c>
      <c r="F1441" s="13" t="s">
        <v>406</v>
      </c>
      <c r="G1441" s="15">
        <v>1000</v>
      </c>
      <c r="H1441" s="15">
        <v>48960</v>
      </c>
    </row>
    <row r="1442" spans="1:8">
      <c r="A1442" s="12">
        <v>255160</v>
      </c>
      <c r="B1442" s="13" t="s">
        <v>306</v>
      </c>
      <c r="C1442" s="14" t="str">
        <f t="shared" si="44"/>
        <v>208</v>
      </c>
      <c r="D1442" s="14" t="str">
        <f t="shared" si="45"/>
        <v>20805</v>
      </c>
      <c r="E1442" s="14">
        <f>IF(ISNA(VLOOKUP(F1442,'2021功能科目'!A:B,2,FALSE)),"",VLOOKUP(F1442,'2021功能科目'!A:B,2,FALSE))</f>
        <v>2080502</v>
      </c>
      <c r="F1442" s="13" t="s">
        <v>408</v>
      </c>
      <c r="G1442" s="15">
        <v>418544.2</v>
      </c>
      <c r="H1442" s="15">
        <v>404518</v>
      </c>
    </row>
    <row r="1443" spans="1:8">
      <c r="A1443" s="12">
        <v>255160</v>
      </c>
      <c r="B1443" s="13" t="s">
        <v>306</v>
      </c>
      <c r="C1443" s="14" t="str">
        <f t="shared" si="44"/>
        <v>208</v>
      </c>
      <c r="D1443" s="14" t="str">
        <f t="shared" si="45"/>
        <v>20805</v>
      </c>
      <c r="E1443" s="14">
        <f>IF(ISNA(VLOOKUP(F1443,'2021功能科目'!A:B,2,FALSE)),"",VLOOKUP(F1443,'2021功能科目'!A:B,2,FALSE))</f>
        <v>2080505</v>
      </c>
      <c r="F1443" s="13" t="s">
        <v>409</v>
      </c>
      <c r="G1443" s="15">
        <v>1964828</v>
      </c>
      <c r="H1443" s="15">
        <v>1987402.56</v>
      </c>
    </row>
    <row r="1444" spans="1:8">
      <c r="A1444" s="12">
        <v>255160</v>
      </c>
      <c r="B1444" s="13" t="s">
        <v>306</v>
      </c>
      <c r="C1444" s="14" t="str">
        <f t="shared" si="44"/>
        <v>208</v>
      </c>
      <c r="D1444" s="14" t="str">
        <f t="shared" si="45"/>
        <v>20805</v>
      </c>
      <c r="E1444" s="14">
        <f>IF(ISNA(VLOOKUP(F1444,'2021功能科目'!A:B,2,FALSE)),"",VLOOKUP(F1444,'2021功能科目'!A:B,2,FALSE))</f>
        <v>2080506</v>
      </c>
      <c r="F1444" s="13" t="s">
        <v>410</v>
      </c>
      <c r="G1444" s="15">
        <v>982414</v>
      </c>
      <c r="H1444" s="15">
        <v>993701.28</v>
      </c>
    </row>
    <row r="1445" spans="1:8">
      <c r="A1445" s="12">
        <v>255160</v>
      </c>
      <c r="B1445" s="13" t="s">
        <v>306</v>
      </c>
      <c r="C1445" s="14" t="str">
        <f t="shared" si="44"/>
        <v>210</v>
      </c>
      <c r="D1445" s="14" t="str">
        <f t="shared" si="45"/>
        <v>21011</v>
      </c>
      <c r="E1445" s="14">
        <f>IF(ISNA(VLOOKUP(F1445,'2021功能科目'!A:B,2,FALSE)),"",VLOOKUP(F1445,'2021功能科目'!A:B,2,FALSE))</f>
        <v>2101102</v>
      </c>
      <c r="F1445" s="13" t="s">
        <v>411</v>
      </c>
      <c r="G1445" s="15">
        <v>1916224.48</v>
      </c>
      <c r="H1445" s="15">
        <v>1614764.58</v>
      </c>
    </row>
    <row r="1446" spans="1:8">
      <c r="A1446" s="12">
        <v>255160</v>
      </c>
      <c r="B1446" s="13" t="s">
        <v>306</v>
      </c>
      <c r="C1446" s="14" t="str">
        <f t="shared" si="44"/>
        <v>221</v>
      </c>
      <c r="D1446" s="14" t="str">
        <f t="shared" si="45"/>
        <v>22102</v>
      </c>
      <c r="E1446" s="14">
        <f>IF(ISNA(VLOOKUP(F1446,'2021功能科目'!A:B,2,FALSE)),"",VLOOKUP(F1446,'2021功能科目'!A:B,2,FALSE))</f>
        <v>2210201</v>
      </c>
      <c r="F1446" s="13" t="s">
        <v>413</v>
      </c>
      <c r="G1446" s="15">
        <v>1722000</v>
      </c>
      <c r="H1446" s="15">
        <v>1646071.92</v>
      </c>
    </row>
    <row r="1447" spans="1:8">
      <c r="A1447" s="12">
        <v>255160</v>
      </c>
      <c r="B1447" s="13" t="s">
        <v>306</v>
      </c>
      <c r="C1447" s="14" t="str">
        <f t="shared" si="44"/>
        <v>221</v>
      </c>
      <c r="D1447" s="14" t="str">
        <f t="shared" si="45"/>
        <v>22102</v>
      </c>
      <c r="E1447" s="14">
        <f>IF(ISNA(VLOOKUP(F1447,'2021功能科目'!A:B,2,FALSE)),"",VLOOKUP(F1447,'2021功能科目'!A:B,2,FALSE))</f>
        <v>2210202</v>
      </c>
      <c r="F1447" s="13" t="s">
        <v>414</v>
      </c>
      <c r="G1447" s="15">
        <v>37320</v>
      </c>
      <c r="H1447" s="15">
        <v>36360</v>
      </c>
    </row>
    <row r="1448" spans="1:8">
      <c r="A1448" s="12">
        <v>255160</v>
      </c>
      <c r="B1448" s="13" t="s">
        <v>306</v>
      </c>
      <c r="C1448" s="14" t="str">
        <f t="shared" si="44"/>
        <v>221</v>
      </c>
      <c r="D1448" s="14" t="str">
        <f t="shared" si="45"/>
        <v>22102</v>
      </c>
      <c r="E1448" s="14">
        <f>IF(ISNA(VLOOKUP(F1448,'2021功能科目'!A:B,2,FALSE)),"",VLOOKUP(F1448,'2021功能科目'!A:B,2,FALSE))</f>
        <v>2210203</v>
      </c>
      <c r="F1448" s="13" t="s">
        <v>415</v>
      </c>
      <c r="G1448" s="15">
        <v>1426263</v>
      </c>
      <c r="H1448" s="15">
        <v>1471176</v>
      </c>
    </row>
    <row r="1449" spans="1:8">
      <c r="A1449" s="12">
        <v>255161</v>
      </c>
      <c r="B1449" s="13" t="s">
        <v>307</v>
      </c>
      <c r="C1449" s="14" t="str">
        <f t="shared" si="44"/>
        <v>205</v>
      </c>
      <c r="D1449" s="14" t="str">
        <f t="shared" si="45"/>
        <v>20502</v>
      </c>
      <c r="E1449" s="14">
        <f>IF(ISNA(VLOOKUP(F1449,'2021功能科目'!A:B,2,FALSE)),"",VLOOKUP(F1449,'2021功能科目'!A:B,2,FALSE))</f>
        <v>2050201</v>
      </c>
      <c r="F1449" s="13" t="s">
        <v>402</v>
      </c>
      <c r="G1449" s="15">
        <v>17749027.04</v>
      </c>
      <c r="H1449" s="15">
        <v>16307910.96</v>
      </c>
    </row>
    <row r="1450" spans="1:8">
      <c r="A1450" s="12">
        <v>255161</v>
      </c>
      <c r="B1450" s="13" t="s">
        <v>307</v>
      </c>
      <c r="C1450" s="14" t="str">
        <f t="shared" si="44"/>
        <v>205</v>
      </c>
      <c r="D1450" s="14" t="str">
        <f t="shared" si="45"/>
        <v>20508</v>
      </c>
      <c r="E1450" s="14">
        <f>IF(ISNA(VLOOKUP(F1450,'2021功能科目'!A:B,2,FALSE)),"",VLOOKUP(F1450,'2021功能科目'!A:B,2,FALSE))</f>
        <v>2050803</v>
      </c>
      <c r="F1450" s="13" t="s">
        <v>406</v>
      </c>
      <c r="G1450" s="15">
        <v>44880</v>
      </c>
      <c r="H1450" s="15">
        <v>44880</v>
      </c>
    </row>
    <row r="1451" spans="1:8">
      <c r="A1451" s="12">
        <v>255161</v>
      </c>
      <c r="B1451" s="13" t="s">
        <v>307</v>
      </c>
      <c r="C1451" s="14" t="str">
        <f t="shared" si="44"/>
        <v>206</v>
      </c>
      <c r="D1451" s="14" t="str">
        <f t="shared" si="45"/>
        <v>20604</v>
      </c>
      <c r="E1451" s="14">
        <f>IF(ISNA(VLOOKUP(F1451,'2021功能科目'!A:B,2,FALSE)),"",VLOOKUP(F1451,'2021功能科目'!A:B,2,FALSE))</f>
        <v>2060499</v>
      </c>
      <c r="F1451" s="13" t="s">
        <v>426</v>
      </c>
      <c r="G1451" s="15">
        <v>760000</v>
      </c>
      <c r="H1451" s="15">
        <v>0</v>
      </c>
    </row>
    <row r="1452" spans="1:8">
      <c r="A1452" s="12">
        <v>255161</v>
      </c>
      <c r="B1452" s="13" t="s">
        <v>307</v>
      </c>
      <c r="C1452" s="14" t="str">
        <f t="shared" si="44"/>
        <v>208</v>
      </c>
      <c r="D1452" s="14" t="str">
        <f t="shared" si="45"/>
        <v>20805</v>
      </c>
      <c r="E1452" s="14">
        <f>IF(ISNA(VLOOKUP(F1452,'2021功能科目'!A:B,2,FALSE)),"",VLOOKUP(F1452,'2021功能科目'!A:B,2,FALSE))</f>
        <v>2080502</v>
      </c>
      <c r="F1452" s="13" t="s">
        <v>408</v>
      </c>
      <c r="G1452" s="15">
        <v>211620</v>
      </c>
      <c r="H1452" s="15">
        <v>211800</v>
      </c>
    </row>
    <row r="1453" spans="1:8">
      <c r="A1453" s="12">
        <v>255161</v>
      </c>
      <c r="B1453" s="13" t="s">
        <v>307</v>
      </c>
      <c r="C1453" s="14" t="str">
        <f t="shared" si="44"/>
        <v>208</v>
      </c>
      <c r="D1453" s="14" t="str">
        <f t="shared" si="45"/>
        <v>20805</v>
      </c>
      <c r="E1453" s="14">
        <f>IF(ISNA(VLOOKUP(F1453,'2021功能科目'!A:B,2,FALSE)),"",VLOOKUP(F1453,'2021功能科目'!A:B,2,FALSE))</f>
        <v>2080505</v>
      </c>
      <c r="F1453" s="13" t="s">
        <v>409</v>
      </c>
      <c r="G1453" s="15">
        <v>1581592.16</v>
      </c>
      <c r="H1453" s="15">
        <v>1776429.12</v>
      </c>
    </row>
    <row r="1454" spans="1:8">
      <c r="A1454" s="12">
        <v>255161</v>
      </c>
      <c r="B1454" s="13" t="s">
        <v>307</v>
      </c>
      <c r="C1454" s="14" t="str">
        <f t="shared" si="44"/>
        <v>208</v>
      </c>
      <c r="D1454" s="14" t="str">
        <f t="shared" si="45"/>
        <v>20805</v>
      </c>
      <c r="E1454" s="14">
        <f>IF(ISNA(VLOOKUP(F1454,'2021功能科目'!A:B,2,FALSE)),"",VLOOKUP(F1454,'2021功能科目'!A:B,2,FALSE))</f>
        <v>2080506</v>
      </c>
      <c r="F1454" s="13" t="s">
        <v>410</v>
      </c>
      <c r="G1454" s="15">
        <v>790796.08</v>
      </c>
      <c r="H1454" s="15">
        <v>888214.56</v>
      </c>
    </row>
    <row r="1455" spans="1:8">
      <c r="A1455" s="12">
        <v>255161</v>
      </c>
      <c r="B1455" s="13" t="s">
        <v>307</v>
      </c>
      <c r="C1455" s="14" t="str">
        <f t="shared" si="44"/>
        <v>210</v>
      </c>
      <c r="D1455" s="14" t="str">
        <f t="shared" si="45"/>
        <v>21011</v>
      </c>
      <c r="E1455" s="14">
        <f>IF(ISNA(VLOOKUP(F1455,'2021功能科目'!A:B,2,FALSE)),"",VLOOKUP(F1455,'2021功能科目'!A:B,2,FALSE))</f>
        <v>2101102</v>
      </c>
      <c r="F1455" s="13" t="s">
        <v>411</v>
      </c>
      <c r="G1455" s="15">
        <v>1443348.66</v>
      </c>
      <c r="H1455" s="15">
        <v>1443348.66</v>
      </c>
    </row>
    <row r="1456" spans="1:8">
      <c r="A1456" s="12">
        <v>255161</v>
      </c>
      <c r="B1456" s="13" t="s">
        <v>307</v>
      </c>
      <c r="C1456" s="14" t="str">
        <f t="shared" si="44"/>
        <v>221</v>
      </c>
      <c r="D1456" s="14" t="str">
        <f t="shared" si="45"/>
        <v>22102</v>
      </c>
      <c r="E1456" s="14">
        <f>IF(ISNA(VLOOKUP(F1456,'2021功能科目'!A:B,2,FALSE)),"",VLOOKUP(F1456,'2021功能科目'!A:B,2,FALSE))</f>
        <v>2210201</v>
      </c>
      <c r="F1456" s="13" t="s">
        <v>413</v>
      </c>
      <c r="G1456" s="15">
        <v>1602819</v>
      </c>
      <c r="H1456" s="15">
        <v>1474881.84</v>
      </c>
    </row>
    <row r="1457" spans="1:8">
      <c r="A1457" s="12">
        <v>255161</v>
      </c>
      <c r="B1457" s="13" t="s">
        <v>307</v>
      </c>
      <c r="C1457" s="14" t="str">
        <f t="shared" si="44"/>
        <v>221</v>
      </c>
      <c r="D1457" s="14" t="str">
        <f t="shared" si="45"/>
        <v>22102</v>
      </c>
      <c r="E1457" s="14">
        <f>IF(ISNA(VLOOKUP(F1457,'2021功能科目'!A:B,2,FALSE)),"",VLOOKUP(F1457,'2021功能科目'!A:B,2,FALSE))</f>
        <v>2210202</v>
      </c>
      <c r="F1457" s="13" t="s">
        <v>414</v>
      </c>
      <c r="G1457" s="15">
        <v>19240</v>
      </c>
      <c r="H1457" s="15">
        <v>19320</v>
      </c>
    </row>
    <row r="1458" spans="1:8">
      <c r="A1458" s="12">
        <v>255161</v>
      </c>
      <c r="B1458" s="13" t="s">
        <v>307</v>
      </c>
      <c r="C1458" s="14" t="str">
        <f t="shared" si="44"/>
        <v>221</v>
      </c>
      <c r="D1458" s="14" t="str">
        <f t="shared" si="45"/>
        <v>22102</v>
      </c>
      <c r="E1458" s="14">
        <f>IF(ISNA(VLOOKUP(F1458,'2021功能科目'!A:B,2,FALSE)),"",VLOOKUP(F1458,'2021功能科目'!A:B,2,FALSE))</f>
        <v>2210203</v>
      </c>
      <c r="F1458" s="13" t="s">
        <v>415</v>
      </c>
      <c r="G1458" s="15">
        <v>1502184</v>
      </c>
      <c r="H1458" s="15">
        <v>1399932</v>
      </c>
    </row>
    <row r="1459" spans="1:8">
      <c r="A1459" s="12">
        <v>255162</v>
      </c>
      <c r="B1459" s="13" t="s">
        <v>308</v>
      </c>
      <c r="C1459" s="14" t="str">
        <f t="shared" si="44"/>
        <v>205</v>
      </c>
      <c r="D1459" s="14" t="str">
        <f t="shared" si="45"/>
        <v>20502</v>
      </c>
      <c r="E1459" s="14">
        <f>IF(ISNA(VLOOKUP(F1459,'2021功能科目'!A:B,2,FALSE)),"",VLOOKUP(F1459,'2021功能科目'!A:B,2,FALSE))</f>
        <v>2050201</v>
      </c>
      <c r="F1459" s="13" t="s">
        <v>402</v>
      </c>
      <c r="G1459" s="15">
        <v>16681409.18</v>
      </c>
      <c r="H1459" s="15">
        <v>15683782.18</v>
      </c>
    </row>
    <row r="1460" spans="1:8">
      <c r="A1460" s="12">
        <v>255162</v>
      </c>
      <c r="B1460" s="13" t="s">
        <v>308</v>
      </c>
      <c r="C1460" s="14" t="str">
        <f t="shared" si="44"/>
        <v>205</v>
      </c>
      <c r="D1460" s="14" t="str">
        <f t="shared" si="45"/>
        <v>20509</v>
      </c>
      <c r="E1460" s="14">
        <f>IF(ISNA(VLOOKUP(F1460,'2021功能科目'!A:B,2,FALSE)),"",VLOOKUP(F1460,'2021功能科目'!A:B,2,FALSE))</f>
        <v>2050999</v>
      </c>
      <c r="F1460" s="13" t="s">
        <v>421</v>
      </c>
      <c r="G1460" s="15">
        <v>425599</v>
      </c>
      <c r="H1460" s="15">
        <v>426000</v>
      </c>
    </row>
    <row r="1461" spans="1:8">
      <c r="A1461" s="12">
        <v>255162</v>
      </c>
      <c r="B1461" s="13" t="s">
        <v>308</v>
      </c>
      <c r="C1461" s="14" t="str">
        <f t="shared" si="44"/>
        <v>208</v>
      </c>
      <c r="D1461" s="14" t="str">
        <f t="shared" si="45"/>
        <v>20805</v>
      </c>
      <c r="E1461" s="14">
        <f>IF(ISNA(VLOOKUP(F1461,'2021功能科目'!A:B,2,FALSE)),"",VLOOKUP(F1461,'2021功能科目'!A:B,2,FALSE))</f>
        <v>2080502</v>
      </c>
      <c r="F1461" s="13" t="s">
        <v>408</v>
      </c>
      <c r="G1461" s="15">
        <v>423028</v>
      </c>
      <c r="H1461" s="15">
        <v>375856</v>
      </c>
    </row>
    <row r="1462" spans="1:8">
      <c r="A1462" s="12">
        <v>255162</v>
      </c>
      <c r="B1462" s="13" t="s">
        <v>308</v>
      </c>
      <c r="C1462" s="14" t="str">
        <f t="shared" si="44"/>
        <v>208</v>
      </c>
      <c r="D1462" s="14" t="str">
        <f t="shared" si="45"/>
        <v>20805</v>
      </c>
      <c r="E1462" s="14">
        <f>IF(ISNA(VLOOKUP(F1462,'2021功能科目'!A:B,2,FALSE)),"",VLOOKUP(F1462,'2021功能科目'!A:B,2,FALSE))</f>
        <v>2080505</v>
      </c>
      <c r="F1462" s="13" t="s">
        <v>409</v>
      </c>
      <c r="G1462" s="15">
        <v>1774369.92</v>
      </c>
      <c r="H1462" s="15">
        <v>1774369.92</v>
      </c>
    </row>
    <row r="1463" spans="1:8">
      <c r="A1463" s="12">
        <v>255162</v>
      </c>
      <c r="B1463" s="13" t="s">
        <v>308</v>
      </c>
      <c r="C1463" s="14" t="str">
        <f t="shared" si="44"/>
        <v>208</v>
      </c>
      <c r="D1463" s="14" t="str">
        <f t="shared" si="45"/>
        <v>20805</v>
      </c>
      <c r="E1463" s="14">
        <f>IF(ISNA(VLOOKUP(F1463,'2021功能科目'!A:B,2,FALSE)),"",VLOOKUP(F1463,'2021功能科目'!A:B,2,FALSE))</f>
        <v>2080506</v>
      </c>
      <c r="F1463" s="13" t="s">
        <v>410</v>
      </c>
      <c r="G1463" s="15">
        <v>887184.96</v>
      </c>
      <c r="H1463" s="15">
        <v>887184.96</v>
      </c>
    </row>
    <row r="1464" spans="1:8">
      <c r="A1464" s="12">
        <v>255162</v>
      </c>
      <c r="B1464" s="13" t="s">
        <v>308</v>
      </c>
      <c r="C1464" s="14" t="str">
        <f t="shared" si="44"/>
        <v>210</v>
      </c>
      <c r="D1464" s="14" t="str">
        <f t="shared" si="45"/>
        <v>21011</v>
      </c>
      <c r="E1464" s="14">
        <f>IF(ISNA(VLOOKUP(F1464,'2021功能科目'!A:B,2,FALSE)),"",VLOOKUP(F1464,'2021功能科目'!A:B,2,FALSE))</f>
        <v>2101102</v>
      </c>
      <c r="F1464" s="13" t="s">
        <v>411</v>
      </c>
      <c r="G1464" s="15">
        <v>1441675.56</v>
      </c>
      <c r="H1464" s="15">
        <v>1441675.56</v>
      </c>
    </row>
    <row r="1465" spans="1:8">
      <c r="A1465" s="12">
        <v>255162</v>
      </c>
      <c r="B1465" s="13" t="s">
        <v>308</v>
      </c>
      <c r="C1465" s="14" t="str">
        <f t="shared" si="44"/>
        <v>221</v>
      </c>
      <c r="D1465" s="14" t="str">
        <f t="shared" si="45"/>
        <v>22102</v>
      </c>
      <c r="E1465" s="14">
        <f>IF(ISNA(VLOOKUP(F1465,'2021功能科目'!A:B,2,FALSE)),"",VLOOKUP(F1465,'2021功能科目'!A:B,2,FALSE))</f>
        <v>2210201</v>
      </c>
      <c r="F1465" s="13" t="s">
        <v>413</v>
      </c>
      <c r="G1465" s="15">
        <v>1554039.83</v>
      </c>
      <c r="H1465" s="15">
        <v>1469017.44</v>
      </c>
    </row>
    <row r="1466" spans="1:8">
      <c r="A1466" s="12">
        <v>255162</v>
      </c>
      <c r="B1466" s="13" t="s">
        <v>308</v>
      </c>
      <c r="C1466" s="14" t="str">
        <f t="shared" si="44"/>
        <v>221</v>
      </c>
      <c r="D1466" s="14" t="str">
        <f t="shared" si="45"/>
        <v>22102</v>
      </c>
      <c r="E1466" s="14">
        <f>IF(ISNA(VLOOKUP(F1466,'2021功能科目'!A:B,2,FALSE)),"",VLOOKUP(F1466,'2021功能科目'!A:B,2,FALSE))</f>
        <v>2210202</v>
      </c>
      <c r="F1466" s="13" t="s">
        <v>414</v>
      </c>
      <c r="G1466" s="15">
        <v>31560</v>
      </c>
      <c r="H1466" s="15">
        <v>31560</v>
      </c>
    </row>
    <row r="1467" spans="1:8">
      <c r="A1467" s="12">
        <v>255162</v>
      </c>
      <c r="B1467" s="13" t="s">
        <v>308</v>
      </c>
      <c r="C1467" s="14" t="str">
        <f t="shared" si="44"/>
        <v>221</v>
      </c>
      <c r="D1467" s="14" t="str">
        <f t="shared" si="45"/>
        <v>22102</v>
      </c>
      <c r="E1467" s="14">
        <f>IF(ISNA(VLOOKUP(F1467,'2021功能科目'!A:B,2,FALSE)),"",VLOOKUP(F1467,'2021功能科目'!A:B,2,FALSE))</f>
        <v>2210203</v>
      </c>
      <c r="F1467" s="13" t="s">
        <v>415</v>
      </c>
      <c r="G1467" s="15">
        <v>1447867.6</v>
      </c>
      <c r="H1467" s="15">
        <v>1399884</v>
      </c>
    </row>
    <row r="1468" spans="1:8">
      <c r="A1468" s="12">
        <v>255163</v>
      </c>
      <c r="B1468" s="13" t="s">
        <v>309</v>
      </c>
      <c r="C1468" s="14" t="str">
        <f t="shared" si="44"/>
        <v>205</v>
      </c>
      <c r="D1468" s="14" t="str">
        <f t="shared" si="45"/>
        <v>20502</v>
      </c>
      <c r="E1468" s="14">
        <f>IF(ISNA(VLOOKUP(F1468,'2021功能科目'!A:B,2,FALSE)),"",VLOOKUP(F1468,'2021功能科目'!A:B,2,FALSE))</f>
        <v>2050201</v>
      </c>
      <c r="F1468" s="13" t="s">
        <v>402</v>
      </c>
      <c r="G1468" s="15">
        <v>15576428.53</v>
      </c>
      <c r="H1468" s="15">
        <v>14775550.47</v>
      </c>
    </row>
    <row r="1469" spans="1:8">
      <c r="A1469" s="12">
        <v>255163</v>
      </c>
      <c r="B1469" s="13" t="s">
        <v>309</v>
      </c>
      <c r="C1469" s="14" t="str">
        <f t="shared" si="44"/>
        <v>205</v>
      </c>
      <c r="D1469" s="14" t="str">
        <f t="shared" si="45"/>
        <v>20508</v>
      </c>
      <c r="E1469" s="14">
        <f>IF(ISNA(VLOOKUP(F1469,'2021功能科目'!A:B,2,FALSE)),"",VLOOKUP(F1469,'2021功能科目'!A:B,2,FALSE))</f>
        <v>2050803</v>
      </c>
      <c r="F1469" s="13" t="s">
        <v>406</v>
      </c>
      <c r="G1469" s="15">
        <v>41480</v>
      </c>
      <c r="H1469" s="15">
        <v>41480</v>
      </c>
    </row>
    <row r="1470" spans="1:8">
      <c r="A1470" s="12">
        <v>255163</v>
      </c>
      <c r="B1470" s="13" t="s">
        <v>309</v>
      </c>
      <c r="C1470" s="14" t="str">
        <f t="shared" si="44"/>
        <v>205</v>
      </c>
      <c r="D1470" s="14" t="str">
        <f t="shared" si="45"/>
        <v>20509</v>
      </c>
      <c r="E1470" s="14">
        <f>IF(ISNA(VLOOKUP(F1470,'2021功能科目'!A:B,2,FALSE)),"",VLOOKUP(F1470,'2021功能科目'!A:B,2,FALSE))</f>
        <v>2050999</v>
      </c>
      <c r="F1470" s="13" t="s">
        <v>421</v>
      </c>
      <c r="G1470" s="15">
        <v>10789</v>
      </c>
      <c r="H1470" s="15">
        <v>15000</v>
      </c>
    </row>
    <row r="1471" spans="1:8">
      <c r="A1471" s="12">
        <v>255163</v>
      </c>
      <c r="B1471" s="13" t="s">
        <v>309</v>
      </c>
      <c r="C1471" s="14" t="str">
        <f t="shared" si="44"/>
        <v>208</v>
      </c>
      <c r="D1471" s="14" t="str">
        <f t="shared" si="45"/>
        <v>20805</v>
      </c>
      <c r="E1471" s="14">
        <f>IF(ISNA(VLOOKUP(F1471,'2021功能科目'!A:B,2,FALSE)),"",VLOOKUP(F1471,'2021功能科目'!A:B,2,FALSE))</f>
        <v>2080502</v>
      </c>
      <c r="F1471" s="13" t="s">
        <v>408</v>
      </c>
      <c r="G1471" s="15">
        <v>476236</v>
      </c>
      <c r="H1471" s="15">
        <v>319758</v>
      </c>
    </row>
    <row r="1472" spans="1:8">
      <c r="A1472" s="12">
        <v>255163</v>
      </c>
      <c r="B1472" s="13" t="s">
        <v>309</v>
      </c>
      <c r="C1472" s="14" t="str">
        <f t="shared" si="44"/>
        <v>208</v>
      </c>
      <c r="D1472" s="14" t="str">
        <f t="shared" si="45"/>
        <v>20805</v>
      </c>
      <c r="E1472" s="14">
        <f>IF(ISNA(VLOOKUP(F1472,'2021功能科目'!A:B,2,FALSE)),"",VLOOKUP(F1472,'2021功能科目'!A:B,2,FALSE))</f>
        <v>2080505</v>
      </c>
      <c r="F1472" s="13" t="s">
        <v>409</v>
      </c>
      <c r="G1472" s="15">
        <v>1661994.61</v>
      </c>
      <c r="H1472" s="15">
        <v>1712512.64</v>
      </c>
    </row>
    <row r="1473" spans="1:8">
      <c r="A1473" s="12">
        <v>255163</v>
      </c>
      <c r="B1473" s="13" t="s">
        <v>309</v>
      </c>
      <c r="C1473" s="14" t="str">
        <f t="shared" si="44"/>
        <v>208</v>
      </c>
      <c r="D1473" s="14" t="str">
        <f t="shared" si="45"/>
        <v>20805</v>
      </c>
      <c r="E1473" s="14">
        <f>IF(ISNA(VLOOKUP(F1473,'2021功能科目'!A:B,2,FALSE)),"",VLOOKUP(F1473,'2021功能科目'!A:B,2,FALSE))</f>
        <v>2080506</v>
      </c>
      <c r="F1473" s="13" t="s">
        <v>410</v>
      </c>
      <c r="G1473" s="15">
        <v>845792.4</v>
      </c>
      <c r="H1473" s="15">
        <v>856256.32</v>
      </c>
    </row>
    <row r="1474" spans="1:8">
      <c r="A1474" s="12">
        <v>255163</v>
      </c>
      <c r="B1474" s="13" t="s">
        <v>309</v>
      </c>
      <c r="C1474" s="14" t="str">
        <f t="shared" si="44"/>
        <v>210</v>
      </c>
      <c r="D1474" s="14" t="str">
        <f t="shared" si="45"/>
        <v>21011</v>
      </c>
      <c r="E1474" s="14">
        <f>IF(ISNA(VLOOKUP(F1474,'2021功能科目'!A:B,2,FALSE)),"",VLOOKUP(F1474,'2021功能科目'!A:B,2,FALSE))</f>
        <v>2101102</v>
      </c>
      <c r="F1474" s="13" t="s">
        <v>411</v>
      </c>
      <c r="G1474" s="15">
        <v>1492934.89</v>
      </c>
      <c r="H1474" s="15">
        <v>1391416.52</v>
      </c>
    </row>
    <row r="1475" spans="1:8">
      <c r="A1475" s="12">
        <v>255163</v>
      </c>
      <c r="B1475" s="13" t="s">
        <v>309</v>
      </c>
      <c r="C1475" s="14" t="str">
        <f t="shared" ref="C1475:C1538" si="46">LEFT(D1475,3)</f>
        <v>221</v>
      </c>
      <c r="D1475" s="14" t="str">
        <f t="shared" ref="D1475:D1538" si="47">LEFT(E1475,5)</f>
        <v>22102</v>
      </c>
      <c r="E1475" s="14">
        <f>IF(ISNA(VLOOKUP(F1475,'2021功能科目'!A:B,2,FALSE)),"",VLOOKUP(F1475,'2021功能科目'!A:B,2,FALSE))</f>
        <v>2210201</v>
      </c>
      <c r="F1475" s="13" t="s">
        <v>413</v>
      </c>
      <c r="G1475" s="15">
        <v>1475801</v>
      </c>
      <c r="H1475" s="15">
        <v>1413984.48</v>
      </c>
    </row>
    <row r="1476" spans="1:8">
      <c r="A1476" s="12">
        <v>255163</v>
      </c>
      <c r="B1476" s="13" t="s">
        <v>309</v>
      </c>
      <c r="C1476" s="14" t="str">
        <f t="shared" si="46"/>
        <v>221</v>
      </c>
      <c r="D1476" s="14" t="str">
        <f t="shared" si="47"/>
        <v>22102</v>
      </c>
      <c r="E1476" s="14">
        <f>IF(ISNA(VLOOKUP(F1476,'2021功能科目'!A:B,2,FALSE)),"",VLOOKUP(F1476,'2021功能科目'!A:B,2,FALSE))</f>
        <v>2210202</v>
      </c>
      <c r="F1476" s="13" t="s">
        <v>414</v>
      </c>
      <c r="G1476" s="15">
        <v>27840</v>
      </c>
      <c r="H1476" s="15">
        <v>27600</v>
      </c>
    </row>
    <row r="1477" spans="1:8">
      <c r="A1477" s="12">
        <v>255163</v>
      </c>
      <c r="B1477" s="13" t="s">
        <v>309</v>
      </c>
      <c r="C1477" s="14" t="str">
        <f t="shared" si="46"/>
        <v>221</v>
      </c>
      <c r="D1477" s="14" t="str">
        <f t="shared" si="47"/>
        <v>22102</v>
      </c>
      <c r="E1477" s="14">
        <f>IF(ISNA(VLOOKUP(F1477,'2021功能科目'!A:B,2,FALSE)),"",VLOOKUP(F1477,'2021功能科目'!A:B,2,FALSE))</f>
        <v>2210203</v>
      </c>
      <c r="F1477" s="13" t="s">
        <v>415</v>
      </c>
      <c r="G1477" s="15">
        <v>1235666</v>
      </c>
      <c r="H1477" s="15">
        <v>1199028</v>
      </c>
    </row>
    <row r="1478" spans="1:8">
      <c r="A1478" s="12">
        <v>255164</v>
      </c>
      <c r="B1478" s="13" t="s">
        <v>310</v>
      </c>
      <c r="C1478" s="14" t="str">
        <f t="shared" si="46"/>
        <v>205</v>
      </c>
      <c r="D1478" s="14" t="str">
        <f t="shared" si="47"/>
        <v>20502</v>
      </c>
      <c r="E1478" s="14">
        <f>IF(ISNA(VLOOKUP(F1478,'2021功能科目'!A:B,2,FALSE)),"",VLOOKUP(F1478,'2021功能科目'!A:B,2,FALSE))</f>
        <v>2050201</v>
      </c>
      <c r="F1478" s="13" t="s">
        <v>402</v>
      </c>
      <c r="G1478" s="15">
        <v>18398039.47</v>
      </c>
      <c r="H1478" s="15">
        <v>15638371.03</v>
      </c>
    </row>
    <row r="1479" spans="1:8">
      <c r="A1479" s="12">
        <v>255164</v>
      </c>
      <c r="B1479" s="13" t="s">
        <v>310</v>
      </c>
      <c r="C1479" s="14" t="str">
        <f t="shared" si="46"/>
        <v>205</v>
      </c>
      <c r="D1479" s="14" t="str">
        <f t="shared" si="47"/>
        <v>20508</v>
      </c>
      <c r="E1479" s="14">
        <f>IF(ISNA(VLOOKUP(F1479,'2021功能科目'!A:B,2,FALSE)),"",VLOOKUP(F1479,'2021功能科目'!A:B,2,FALSE))</f>
        <v>2050803</v>
      </c>
      <c r="F1479" s="13" t="s">
        <v>406</v>
      </c>
      <c r="G1479" s="15">
        <v>40870</v>
      </c>
      <c r="H1479" s="15">
        <v>41480</v>
      </c>
    </row>
    <row r="1480" spans="1:8">
      <c r="A1480" s="12">
        <v>255164</v>
      </c>
      <c r="B1480" s="13" t="s">
        <v>310</v>
      </c>
      <c r="C1480" s="14" t="str">
        <f t="shared" si="46"/>
        <v>205</v>
      </c>
      <c r="D1480" s="14" t="str">
        <f t="shared" si="47"/>
        <v>20509</v>
      </c>
      <c r="E1480" s="14">
        <f>IF(ISNA(VLOOKUP(F1480,'2021功能科目'!A:B,2,FALSE)),"",VLOOKUP(F1480,'2021功能科目'!A:B,2,FALSE))</f>
        <v>2050999</v>
      </c>
      <c r="F1480" s="13" t="s">
        <v>421</v>
      </c>
      <c r="G1480" s="15">
        <v>435000</v>
      </c>
      <c r="H1480" s="15">
        <v>435000</v>
      </c>
    </row>
    <row r="1481" spans="1:8">
      <c r="A1481" s="12">
        <v>255164</v>
      </c>
      <c r="B1481" s="13" t="s">
        <v>310</v>
      </c>
      <c r="C1481" s="14" t="str">
        <f t="shared" si="46"/>
        <v>208</v>
      </c>
      <c r="D1481" s="14" t="str">
        <f t="shared" si="47"/>
        <v>20805</v>
      </c>
      <c r="E1481" s="14">
        <f>IF(ISNA(VLOOKUP(F1481,'2021功能科目'!A:B,2,FALSE)),"",VLOOKUP(F1481,'2021功能科目'!A:B,2,FALSE))</f>
        <v>2080502</v>
      </c>
      <c r="F1481" s="13" t="s">
        <v>408</v>
      </c>
      <c r="G1481" s="15">
        <v>316806</v>
      </c>
      <c r="H1481" s="15">
        <v>284314</v>
      </c>
    </row>
    <row r="1482" spans="1:8">
      <c r="A1482" s="12">
        <v>255164</v>
      </c>
      <c r="B1482" s="13" t="s">
        <v>310</v>
      </c>
      <c r="C1482" s="14" t="str">
        <f t="shared" si="46"/>
        <v>208</v>
      </c>
      <c r="D1482" s="14" t="str">
        <f t="shared" si="47"/>
        <v>20805</v>
      </c>
      <c r="E1482" s="14">
        <f>IF(ISNA(VLOOKUP(F1482,'2021功能科目'!A:B,2,FALSE)),"",VLOOKUP(F1482,'2021功能科目'!A:B,2,FALSE))</f>
        <v>2080505</v>
      </c>
      <c r="F1482" s="13" t="s">
        <v>409</v>
      </c>
      <c r="G1482" s="15">
        <v>1405700</v>
      </c>
      <c r="H1482" s="15">
        <v>1687839.04</v>
      </c>
    </row>
    <row r="1483" spans="1:8">
      <c r="A1483" s="12">
        <v>255164</v>
      </c>
      <c r="B1483" s="13" t="s">
        <v>310</v>
      </c>
      <c r="C1483" s="14" t="str">
        <f t="shared" si="46"/>
        <v>208</v>
      </c>
      <c r="D1483" s="14" t="str">
        <f t="shared" si="47"/>
        <v>20805</v>
      </c>
      <c r="E1483" s="14">
        <f>IF(ISNA(VLOOKUP(F1483,'2021功能科目'!A:B,2,FALSE)),"",VLOOKUP(F1483,'2021功能科目'!A:B,2,FALSE))</f>
        <v>2080506</v>
      </c>
      <c r="F1483" s="13" t="s">
        <v>410</v>
      </c>
      <c r="G1483" s="15">
        <v>703000</v>
      </c>
      <c r="H1483" s="15">
        <v>843919.52</v>
      </c>
    </row>
    <row r="1484" spans="1:8">
      <c r="A1484" s="12">
        <v>255164</v>
      </c>
      <c r="B1484" s="13" t="s">
        <v>310</v>
      </c>
      <c r="C1484" s="14" t="str">
        <f t="shared" si="46"/>
        <v>210</v>
      </c>
      <c r="D1484" s="14" t="str">
        <f t="shared" si="47"/>
        <v>21011</v>
      </c>
      <c r="E1484" s="14">
        <f>IF(ISNA(VLOOKUP(F1484,'2021功能科目'!A:B,2,FALSE)),"",VLOOKUP(F1484,'2021功能科目'!A:B,2,FALSE))</f>
        <v>2101102</v>
      </c>
      <c r="F1484" s="13" t="s">
        <v>411</v>
      </c>
      <c r="G1484" s="15">
        <v>1331000</v>
      </c>
      <c r="H1484" s="15">
        <v>1371369.22</v>
      </c>
    </row>
    <row r="1485" spans="1:8">
      <c r="A1485" s="12">
        <v>255164</v>
      </c>
      <c r="B1485" s="13" t="s">
        <v>310</v>
      </c>
      <c r="C1485" s="14" t="str">
        <f t="shared" si="46"/>
        <v>221</v>
      </c>
      <c r="D1485" s="14" t="str">
        <f t="shared" si="47"/>
        <v>22102</v>
      </c>
      <c r="E1485" s="14">
        <f>IF(ISNA(VLOOKUP(F1485,'2021功能科目'!A:B,2,FALSE)),"",VLOOKUP(F1485,'2021功能科目'!A:B,2,FALSE))</f>
        <v>2210201</v>
      </c>
      <c r="F1485" s="13" t="s">
        <v>413</v>
      </c>
      <c r="G1485" s="15">
        <v>1559691</v>
      </c>
      <c r="H1485" s="15">
        <v>1397639.28</v>
      </c>
    </row>
    <row r="1486" spans="1:8">
      <c r="A1486" s="12">
        <v>255164</v>
      </c>
      <c r="B1486" s="13" t="s">
        <v>310</v>
      </c>
      <c r="C1486" s="14" t="str">
        <f t="shared" si="46"/>
        <v>221</v>
      </c>
      <c r="D1486" s="14" t="str">
        <f t="shared" si="47"/>
        <v>22102</v>
      </c>
      <c r="E1486" s="14">
        <f>IF(ISNA(VLOOKUP(F1486,'2021功能科目'!A:B,2,FALSE)),"",VLOOKUP(F1486,'2021功能科目'!A:B,2,FALSE))</f>
        <v>2210202</v>
      </c>
      <c r="F1486" s="13" t="s">
        <v>414</v>
      </c>
      <c r="G1486" s="15">
        <v>25440</v>
      </c>
      <c r="H1486" s="15">
        <v>25440</v>
      </c>
    </row>
    <row r="1487" spans="1:8">
      <c r="A1487" s="12">
        <v>255164</v>
      </c>
      <c r="B1487" s="13" t="s">
        <v>310</v>
      </c>
      <c r="C1487" s="14" t="str">
        <f t="shared" si="46"/>
        <v>221</v>
      </c>
      <c r="D1487" s="14" t="str">
        <f t="shared" si="47"/>
        <v>22102</v>
      </c>
      <c r="E1487" s="14">
        <f>IF(ISNA(VLOOKUP(F1487,'2021功能科目'!A:B,2,FALSE)),"",VLOOKUP(F1487,'2021功能科目'!A:B,2,FALSE))</f>
        <v>2210203</v>
      </c>
      <c r="F1487" s="13" t="s">
        <v>415</v>
      </c>
      <c r="G1487" s="15">
        <v>1201854</v>
      </c>
      <c r="H1487" s="15">
        <v>1162260</v>
      </c>
    </row>
    <row r="1488" spans="1:8">
      <c r="A1488" s="12">
        <v>255165</v>
      </c>
      <c r="B1488" s="13" t="s">
        <v>311</v>
      </c>
      <c r="C1488" s="14" t="str">
        <f t="shared" si="46"/>
        <v>205</v>
      </c>
      <c r="D1488" s="14" t="str">
        <f t="shared" si="47"/>
        <v>20502</v>
      </c>
      <c r="E1488" s="14">
        <f>IF(ISNA(VLOOKUP(F1488,'2021功能科目'!A:B,2,FALSE)),"",VLOOKUP(F1488,'2021功能科目'!A:B,2,FALSE))</f>
        <v>2050201</v>
      </c>
      <c r="F1488" s="13" t="s">
        <v>402</v>
      </c>
      <c r="G1488" s="15">
        <v>25760650.35</v>
      </c>
      <c r="H1488" s="15">
        <v>24108279.48</v>
      </c>
    </row>
    <row r="1489" spans="1:8">
      <c r="A1489" s="12">
        <v>255165</v>
      </c>
      <c r="B1489" s="13" t="s">
        <v>311</v>
      </c>
      <c r="C1489" s="14" t="str">
        <f t="shared" si="46"/>
        <v>205</v>
      </c>
      <c r="D1489" s="14" t="str">
        <f t="shared" si="47"/>
        <v>20508</v>
      </c>
      <c r="E1489" s="14">
        <f>IF(ISNA(VLOOKUP(F1489,'2021功能科目'!A:B,2,FALSE)),"",VLOOKUP(F1489,'2021功能科目'!A:B,2,FALSE))</f>
        <v>2050803</v>
      </c>
      <c r="F1489" s="13" t="s">
        <v>406</v>
      </c>
      <c r="G1489" s="15">
        <v>49640</v>
      </c>
      <c r="H1489" s="15">
        <v>49640</v>
      </c>
    </row>
    <row r="1490" spans="1:8">
      <c r="A1490" s="12">
        <v>255165</v>
      </c>
      <c r="B1490" s="13" t="s">
        <v>311</v>
      </c>
      <c r="C1490" s="14" t="str">
        <f t="shared" si="46"/>
        <v>205</v>
      </c>
      <c r="D1490" s="14" t="str">
        <f t="shared" si="47"/>
        <v>20509</v>
      </c>
      <c r="E1490" s="14">
        <f>IF(ISNA(VLOOKUP(F1490,'2021功能科目'!A:B,2,FALSE)),"",VLOOKUP(F1490,'2021功能科目'!A:B,2,FALSE))</f>
        <v>2050999</v>
      </c>
      <c r="F1490" s="13" t="s">
        <v>421</v>
      </c>
      <c r="G1490" s="15">
        <v>897306.77</v>
      </c>
      <c r="H1490" s="15">
        <v>1696000</v>
      </c>
    </row>
    <row r="1491" spans="1:8">
      <c r="A1491" s="12">
        <v>255165</v>
      </c>
      <c r="B1491" s="13" t="s">
        <v>311</v>
      </c>
      <c r="C1491" s="14" t="str">
        <f t="shared" si="46"/>
        <v>208</v>
      </c>
      <c r="D1491" s="14" t="str">
        <f t="shared" si="47"/>
        <v>20805</v>
      </c>
      <c r="E1491" s="14">
        <f>IF(ISNA(VLOOKUP(F1491,'2021功能科目'!A:B,2,FALSE)),"",VLOOKUP(F1491,'2021功能科目'!A:B,2,FALSE))</f>
        <v>2080502</v>
      </c>
      <c r="F1491" s="13" t="s">
        <v>408</v>
      </c>
      <c r="G1491" s="15">
        <v>450369</v>
      </c>
      <c r="H1491" s="15">
        <v>355926</v>
      </c>
    </row>
    <row r="1492" spans="1:8">
      <c r="A1492" s="12">
        <v>255165</v>
      </c>
      <c r="B1492" s="13" t="s">
        <v>311</v>
      </c>
      <c r="C1492" s="14" t="str">
        <f t="shared" si="46"/>
        <v>208</v>
      </c>
      <c r="D1492" s="14" t="str">
        <f t="shared" si="47"/>
        <v>20805</v>
      </c>
      <c r="E1492" s="14">
        <f>IF(ISNA(VLOOKUP(F1492,'2021功能科目'!A:B,2,FALSE)),"",VLOOKUP(F1492,'2021功能科目'!A:B,2,FALSE))</f>
        <v>2080505</v>
      </c>
      <c r="F1492" s="13" t="s">
        <v>409</v>
      </c>
      <c r="G1492" s="15">
        <v>1461689.28</v>
      </c>
      <c r="H1492" s="15">
        <v>2111689.28</v>
      </c>
    </row>
    <row r="1493" spans="1:8">
      <c r="A1493" s="12">
        <v>255165</v>
      </c>
      <c r="B1493" s="13" t="s">
        <v>311</v>
      </c>
      <c r="C1493" s="14" t="str">
        <f t="shared" si="46"/>
        <v>208</v>
      </c>
      <c r="D1493" s="14" t="str">
        <f t="shared" si="47"/>
        <v>20805</v>
      </c>
      <c r="E1493" s="14">
        <f>IF(ISNA(VLOOKUP(F1493,'2021功能科目'!A:B,2,FALSE)),"",VLOOKUP(F1493,'2021功能科目'!A:B,2,FALSE))</f>
        <v>2080506</v>
      </c>
      <c r="F1493" s="13" t="s">
        <v>410</v>
      </c>
      <c r="G1493" s="15">
        <v>955844.64</v>
      </c>
      <c r="H1493" s="15">
        <v>1055844.64</v>
      </c>
    </row>
    <row r="1494" spans="1:8">
      <c r="A1494" s="12">
        <v>255165</v>
      </c>
      <c r="B1494" s="13" t="s">
        <v>311</v>
      </c>
      <c r="C1494" s="14" t="str">
        <f t="shared" si="46"/>
        <v>210</v>
      </c>
      <c r="D1494" s="14" t="str">
        <f t="shared" si="47"/>
        <v>21011</v>
      </c>
      <c r="E1494" s="14">
        <f>IF(ISNA(VLOOKUP(F1494,'2021功能科目'!A:B,2,FALSE)),"",VLOOKUP(F1494,'2021功能科目'!A:B,2,FALSE))</f>
        <v>2101102</v>
      </c>
      <c r="F1494" s="13" t="s">
        <v>411</v>
      </c>
      <c r="G1494" s="15">
        <v>1465747.54</v>
      </c>
      <c r="H1494" s="15">
        <v>1715747.54</v>
      </c>
    </row>
    <row r="1495" spans="1:8">
      <c r="A1495" s="12">
        <v>255165</v>
      </c>
      <c r="B1495" s="13" t="s">
        <v>311</v>
      </c>
      <c r="C1495" s="14" t="str">
        <f t="shared" si="46"/>
        <v>221</v>
      </c>
      <c r="D1495" s="14" t="str">
        <f t="shared" si="47"/>
        <v>22102</v>
      </c>
      <c r="E1495" s="14">
        <f>IF(ISNA(VLOOKUP(F1495,'2021功能科目'!A:B,2,FALSE)),"",VLOOKUP(F1495,'2021功能科目'!A:B,2,FALSE))</f>
        <v>2210201</v>
      </c>
      <c r="F1495" s="13" t="s">
        <v>413</v>
      </c>
      <c r="G1495" s="15">
        <v>1984932</v>
      </c>
      <c r="H1495" s="15">
        <v>1741446.96</v>
      </c>
    </row>
    <row r="1496" spans="1:8">
      <c r="A1496" s="12">
        <v>255165</v>
      </c>
      <c r="B1496" s="13" t="s">
        <v>311</v>
      </c>
      <c r="C1496" s="14" t="str">
        <f t="shared" si="46"/>
        <v>221</v>
      </c>
      <c r="D1496" s="14" t="str">
        <f t="shared" si="47"/>
        <v>22102</v>
      </c>
      <c r="E1496" s="14">
        <f>IF(ISNA(VLOOKUP(F1496,'2021功能科目'!A:B,2,FALSE)),"",VLOOKUP(F1496,'2021功能科目'!A:B,2,FALSE))</f>
        <v>2210202</v>
      </c>
      <c r="F1496" s="13" t="s">
        <v>414</v>
      </c>
      <c r="G1496" s="15">
        <v>25805</v>
      </c>
      <c r="H1496" s="15">
        <v>23880</v>
      </c>
    </row>
    <row r="1497" spans="1:8">
      <c r="A1497" s="12">
        <v>255165</v>
      </c>
      <c r="B1497" s="13" t="s">
        <v>311</v>
      </c>
      <c r="C1497" s="14" t="str">
        <f t="shared" si="46"/>
        <v>221</v>
      </c>
      <c r="D1497" s="14" t="str">
        <f t="shared" si="47"/>
        <v>22102</v>
      </c>
      <c r="E1497" s="14">
        <f>IF(ISNA(VLOOKUP(F1497,'2021功能科目'!A:B,2,FALSE)),"",VLOOKUP(F1497,'2021功能科目'!A:B,2,FALSE))</f>
        <v>2210203</v>
      </c>
      <c r="F1497" s="13" t="s">
        <v>415</v>
      </c>
      <c r="G1497" s="15">
        <v>1474236</v>
      </c>
      <c r="H1497" s="15">
        <v>1487040</v>
      </c>
    </row>
    <row r="1498" spans="1:8">
      <c r="A1498" s="12">
        <v>255166</v>
      </c>
      <c r="B1498" s="13" t="s">
        <v>312</v>
      </c>
      <c r="C1498" s="14" t="str">
        <f t="shared" si="46"/>
        <v>205</v>
      </c>
      <c r="D1498" s="14" t="str">
        <f t="shared" si="47"/>
        <v>20502</v>
      </c>
      <c r="E1498" s="14">
        <f>IF(ISNA(VLOOKUP(F1498,'2021功能科目'!A:B,2,FALSE)),"",VLOOKUP(F1498,'2021功能科目'!A:B,2,FALSE))</f>
        <v>2050201</v>
      </c>
      <c r="F1498" s="13" t="s">
        <v>402</v>
      </c>
      <c r="G1498" s="15">
        <v>15369788</v>
      </c>
      <c r="H1498" s="15">
        <v>11851761.07</v>
      </c>
    </row>
    <row r="1499" spans="1:8">
      <c r="A1499" s="12">
        <v>255166</v>
      </c>
      <c r="B1499" s="13" t="s">
        <v>312</v>
      </c>
      <c r="C1499" s="14" t="str">
        <f t="shared" si="46"/>
        <v>205</v>
      </c>
      <c r="D1499" s="14" t="str">
        <f t="shared" si="47"/>
        <v>20508</v>
      </c>
      <c r="E1499" s="14">
        <f>IF(ISNA(VLOOKUP(F1499,'2021功能科目'!A:B,2,FALSE)),"",VLOOKUP(F1499,'2021功能科目'!A:B,2,FALSE))</f>
        <v>2050803</v>
      </c>
      <c r="F1499" s="13" t="s">
        <v>406</v>
      </c>
      <c r="G1499" s="15">
        <v>30920</v>
      </c>
      <c r="H1499" s="15">
        <v>31280</v>
      </c>
    </row>
    <row r="1500" spans="1:8">
      <c r="A1500" s="12">
        <v>255166</v>
      </c>
      <c r="B1500" s="13" t="s">
        <v>312</v>
      </c>
      <c r="C1500" s="14" t="str">
        <f t="shared" si="46"/>
        <v>205</v>
      </c>
      <c r="D1500" s="14" t="str">
        <f t="shared" si="47"/>
        <v>20509</v>
      </c>
      <c r="E1500" s="14">
        <f>IF(ISNA(VLOOKUP(F1500,'2021功能科目'!A:B,2,FALSE)),"",VLOOKUP(F1500,'2021功能科目'!A:B,2,FALSE))</f>
        <v>2050999</v>
      </c>
      <c r="F1500" s="13" t="s">
        <v>421</v>
      </c>
      <c r="G1500" s="15">
        <v>983000</v>
      </c>
      <c r="H1500" s="15">
        <v>983000</v>
      </c>
    </row>
    <row r="1501" spans="1:8">
      <c r="A1501" s="12">
        <v>255166</v>
      </c>
      <c r="B1501" s="13" t="s">
        <v>312</v>
      </c>
      <c r="C1501" s="14" t="str">
        <f t="shared" si="46"/>
        <v>208</v>
      </c>
      <c r="D1501" s="14" t="str">
        <f t="shared" si="47"/>
        <v>20805</v>
      </c>
      <c r="E1501" s="14">
        <f>IF(ISNA(VLOOKUP(F1501,'2021功能科目'!A:B,2,FALSE)),"",VLOOKUP(F1501,'2021功能科目'!A:B,2,FALSE))</f>
        <v>2080502</v>
      </c>
      <c r="F1501" s="13" t="s">
        <v>408</v>
      </c>
      <c r="G1501" s="15">
        <v>568510</v>
      </c>
      <c r="H1501" s="15">
        <v>551552</v>
      </c>
    </row>
    <row r="1502" spans="1:8">
      <c r="A1502" s="12">
        <v>255166</v>
      </c>
      <c r="B1502" s="13" t="s">
        <v>312</v>
      </c>
      <c r="C1502" s="14" t="str">
        <f t="shared" si="46"/>
        <v>208</v>
      </c>
      <c r="D1502" s="14" t="str">
        <f t="shared" si="47"/>
        <v>20805</v>
      </c>
      <c r="E1502" s="14">
        <f>IF(ISNA(VLOOKUP(F1502,'2021功能科目'!A:B,2,FALSE)),"",VLOOKUP(F1502,'2021功能科目'!A:B,2,FALSE))</f>
        <v>2080505</v>
      </c>
      <c r="F1502" s="13" t="s">
        <v>409</v>
      </c>
      <c r="G1502" s="15">
        <v>1236638.72</v>
      </c>
      <c r="H1502" s="15">
        <v>1290316.58</v>
      </c>
    </row>
    <row r="1503" spans="1:8">
      <c r="A1503" s="12">
        <v>255166</v>
      </c>
      <c r="B1503" s="13" t="s">
        <v>312</v>
      </c>
      <c r="C1503" s="14" t="str">
        <f t="shared" si="46"/>
        <v>208</v>
      </c>
      <c r="D1503" s="14" t="str">
        <f t="shared" si="47"/>
        <v>20805</v>
      </c>
      <c r="E1503" s="14">
        <f>IF(ISNA(VLOOKUP(F1503,'2021功能科目'!A:B,2,FALSE)),"",VLOOKUP(F1503,'2021功能科目'!A:B,2,FALSE))</f>
        <v>2080506</v>
      </c>
      <c r="F1503" s="13" t="s">
        <v>410</v>
      </c>
      <c r="G1503" s="15">
        <v>618319.36</v>
      </c>
      <c r="H1503" s="15">
        <v>645158.29</v>
      </c>
    </row>
    <row r="1504" spans="1:8">
      <c r="A1504" s="12">
        <v>255166</v>
      </c>
      <c r="B1504" s="13" t="s">
        <v>312</v>
      </c>
      <c r="C1504" s="14" t="str">
        <f t="shared" si="46"/>
        <v>210</v>
      </c>
      <c r="D1504" s="14" t="str">
        <f t="shared" si="47"/>
        <v>21011</v>
      </c>
      <c r="E1504" s="14">
        <f>IF(ISNA(VLOOKUP(F1504,'2021功能科目'!A:B,2,FALSE)),"",VLOOKUP(F1504,'2021功能科目'!A:B,2,FALSE))</f>
        <v>2101102</v>
      </c>
      <c r="F1504" s="13" t="s">
        <v>411</v>
      </c>
      <c r="G1504" s="15">
        <v>1105296.72</v>
      </c>
      <c r="H1504" s="15">
        <v>1048382.22</v>
      </c>
    </row>
    <row r="1505" spans="1:8">
      <c r="A1505" s="12">
        <v>255166</v>
      </c>
      <c r="B1505" s="13" t="s">
        <v>312</v>
      </c>
      <c r="C1505" s="14" t="str">
        <f t="shared" si="46"/>
        <v>221</v>
      </c>
      <c r="D1505" s="14" t="str">
        <f t="shared" si="47"/>
        <v>22102</v>
      </c>
      <c r="E1505" s="14">
        <f>IF(ISNA(VLOOKUP(F1505,'2021功能科目'!A:B,2,FALSE)),"",VLOOKUP(F1505,'2021功能科目'!A:B,2,FALSE))</f>
        <v>2210201</v>
      </c>
      <c r="F1505" s="13" t="s">
        <v>413</v>
      </c>
      <c r="G1505" s="15">
        <v>1218728.36</v>
      </c>
      <c r="H1505" s="15">
        <v>1067097.44</v>
      </c>
    </row>
    <row r="1506" spans="1:8">
      <c r="A1506" s="12">
        <v>255166</v>
      </c>
      <c r="B1506" s="13" t="s">
        <v>312</v>
      </c>
      <c r="C1506" s="14" t="str">
        <f t="shared" si="46"/>
        <v>221</v>
      </c>
      <c r="D1506" s="14" t="str">
        <f t="shared" si="47"/>
        <v>22102</v>
      </c>
      <c r="E1506" s="14">
        <f>IF(ISNA(VLOOKUP(F1506,'2021功能科目'!A:B,2,FALSE)),"",VLOOKUP(F1506,'2021功能科目'!A:B,2,FALSE))</f>
        <v>2210202</v>
      </c>
      <c r="F1506" s="13" t="s">
        <v>414</v>
      </c>
      <c r="G1506" s="15">
        <v>49450</v>
      </c>
      <c r="H1506" s="15">
        <v>49080</v>
      </c>
    </row>
    <row r="1507" spans="1:8">
      <c r="A1507" s="12">
        <v>255166</v>
      </c>
      <c r="B1507" s="13" t="s">
        <v>312</v>
      </c>
      <c r="C1507" s="14" t="str">
        <f t="shared" si="46"/>
        <v>221</v>
      </c>
      <c r="D1507" s="14" t="str">
        <f t="shared" si="47"/>
        <v>22102</v>
      </c>
      <c r="E1507" s="14">
        <f>IF(ISNA(VLOOKUP(F1507,'2021功能科目'!A:B,2,FALSE)),"",VLOOKUP(F1507,'2021功能科目'!A:B,2,FALSE))</f>
        <v>2210203</v>
      </c>
      <c r="F1507" s="13" t="s">
        <v>415</v>
      </c>
      <c r="G1507" s="15">
        <v>950506</v>
      </c>
      <c r="H1507" s="15">
        <v>879180</v>
      </c>
    </row>
    <row r="1508" spans="1:8">
      <c r="A1508" s="12">
        <v>255167</v>
      </c>
      <c r="B1508" s="13" t="s">
        <v>313</v>
      </c>
      <c r="C1508" s="14" t="str">
        <f t="shared" si="46"/>
        <v>205</v>
      </c>
      <c r="D1508" s="14" t="str">
        <f t="shared" si="47"/>
        <v>20502</v>
      </c>
      <c r="E1508" s="14">
        <f>IF(ISNA(VLOOKUP(F1508,'2021功能科目'!A:B,2,FALSE)),"",VLOOKUP(F1508,'2021功能科目'!A:B,2,FALSE))</f>
        <v>2050201</v>
      </c>
      <c r="F1508" s="13" t="s">
        <v>402</v>
      </c>
      <c r="G1508" s="15">
        <v>29140657.24</v>
      </c>
      <c r="H1508" s="15">
        <v>21238812.91</v>
      </c>
    </row>
    <row r="1509" spans="1:8">
      <c r="A1509" s="12">
        <v>255167</v>
      </c>
      <c r="B1509" s="13" t="s">
        <v>313</v>
      </c>
      <c r="C1509" s="14" t="str">
        <f t="shared" si="46"/>
        <v>205</v>
      </c>
      <c r="D1509" s="14" t="str">
        <f t="shared" si="47"/>
        <v>20508</v>
      </c>
      <c r="E1509" s="14">
        <f>IF(ISNA(VLOOKUP(F1509,'2021功能科目'!A:B,2,FALSE)),"",VLOOKUP(F1509,'2021功能科目'!A:B,2,FALSE))</f>
        <v>2050803</v>
      </c>
      <c r="F1509" s="13" t="s">
        <v>406</v>
      </c>
      <c r="G1509" s="15">
        <v>55080</v>
      </c>
      <c r="H1509" s="15">
        <v>55080</v>
      </c>
    </row>
    <row r="1510" spans="1:8">
      <c r="A1510" s="12">
        <v>255167</v>
      </c>
      <c r="B1510" s="13" t="s">
        <v>313</v>
      </c>
      <c r="C1510" s="14" t="str">
        <f t="shared" si="46"/>
        <v>208</v>
      </c>
      <c r="D1510" s="14" t="str">
        <f t="shared" si="47"/>
        <v>20805</v>
      </c>
      <c r="E1510" s="14">
        <f>IF(ISNA(VLOOKUP(F1510,'2021功能科目'!A:B,2,FALSE)),"",VLOOKUP(F1510,'2021功能科目'!A:B,2,FALSE))</f>
        <v>2080502</v>
      </c>
      <c r="F1510" s="13" t="s">
        <v>408</v>
      </c>
      <c r="G1510" s="15">
        <v>605240.3</v>
      </c>
      <c r="H1510" s="15">
        <v>589978</v>
      </c>
    </row>
    <row r="1511" spans="1:8">
      <c r="A1511" s="12">
        <v>255167</v>
      </c>
      <c r="B1511" s="13" t="s">
        <v>313</v>
      </c>
      <c r="C1511" s="14" t="str">
        <f t="shared" si="46"/>
        <v>208</v>
      </c>
      <c r="D1511" s="14" t="str">
        <f t="shared" si="47"/>
        <v>20805</v>
      </c>
      <c r="E1511" s="14">
        <f>IF(ISNA(VLOOKUP(F1511,'2021功能科目'!A:B,2,FALSE)),"",VLOOKUP(F1511,'2021功能科目'!A:B,2,FALSE))</f>
        <v>2080505</v>
      </c>
      <c r="F1511" s="13" t="s">
        <v>409</v>
      </c>
      <c r="G1511" s="15">
        <v>2164007.36</v>
      </c>
      <c r="H1511" s="15">
        <v>2265428.16</v>
      </c>
    </row>
    <row r="1512" spans="1:8">
      <c r="A1512" s="12">
        <v>255167</v>
      </c>
      <c r="B1512" s="13" t="s">
        <v>313</v>
      </c>
      <c r="C1512" s="14" t="str">
        <f t="shared" si="46"/>
        <v>208</v>
      </c>
      <c r="D1512" s="14" t="str">
        <f t="shared" si="47"/>
        <v>20805</v>
      </c>
      <c r="E1512" s="14">
        <f>IF(ISNA(VLOOKUP(F1512,'2021功能科目'!A:B,2,FALSE)),"",VLOOKUP(F1512,'2021功能科目'!A:B,2,FALSE))</f>
        <v>2080506</v>
      </c>
      <c r="F1512" s="13" t="s">
        <v>410</v>
      </c>
      <c r="G1512" s="15">
        <v>1082003.68</v>
      </c>
      <c r="H1512" s="15">
        <v>1132714.08</v>
      </c>
    </row>
    <row r="1513" spans="1:8">
      <c r="A1513" s="12">
        <v>255167</v>
      </c>
      <c r="B1513" s="13" t="s">
        <v>313</v>
      </c>
      <c r="C1513" s="14" t="str">
        <f t="shared" si="46"/>
        <v>210</v>
      </c>
      <c r="D1513" s="14" t="str">
        <f t="shared" si="47"/>
        <v>21011</v>
      </c>
      <c r="E1513" s="14">
        <f>IF(ISNA(VLOOKUP(F1513,'2021功能科目'!A:B,2,FALSE)),"",VLOOKUP(F1513,'2021功能科目'!A:B,2,FALSE))</f>
        <v>2101102</v>
      </c>
      <c r="F1513" s="13" t="s">
        <v>411</v>
      </c>
      <c r="G1513" s="15">
        <v>1784063.41</v>
      </c>
      <c r="H1513" s="15">
        <v>1840660.38</v>
      </c>
    </row>
    <row r="1514" spans="1:8">
      <c r="A1514" s="12">
        <v>255167</v>
      </c>
      <c r="B1514" s="13" t="s">
        <v>313</v>
      </c>
      <c r="C1514" s="14" t="str">
        <f t="shared" si="46"/>
        <v>210</v>
      </c>
      <c r="D1514" s="14" t="str">
        <f t="shared" si="47"/>
        <v>21011</v>
      </c>
      <c r="E1514" s="14">
        <f>IF(ISNA(VLOOKUP(F1514,'2021功能科目'!A:B,2,FALSE)),"",VLOOKUP(F1514,'2021功能科目'!A:B,2,FALSE))</f>
        <v>2101199</v>
      </c>
      <c r="F1514" s="13" t="s">
        <v>412</v>
      </c>
      <c r="G1514" s="15">
        <v>90000</v>
      </c>
      <c r="H1514" s="15">
        <v>90000</v>
      </c>
    </row>
    <row r="1515" spans="1:8">
      <c r="A1515" s="12">
        <v>255167</v>
      </c>
      <c r="B1515" s="13" t="s">
        <v>313</v>
      </c>
      <c r="C1515" s="14" t="str">
        <f t="shared" si="46"/>
        <v>221</v>
      </c>
      <c r="D1515" s="14" t="str">
        <f t="shared" si="47"/>
        <v>22102</v>
      </c>
      <c r="E1515" s="14">
        <f>IF(ISNA(VLOOKUP(F1515,'2021功能科目'!A:B,2,FALSE)),"",VLOOKUP(F1515,'2021功能科目'!A:B,2,FALSE))</f>
        <v>2210201</v>
      </c>
      <c r="F1515" s="13" t="s">
        <v>413</v>
      </c>
      <c r="G1515" s="15">
        <v>2011315</v>
      </c>
      <c r="H1515" s="15">
        <v>1874031.12</v>
      </c>
    </row>
    <row r="1516" spans="1:8">
      <c r="A1516" s="12">
        <v>255167</v>
      </c>
      <c r="B1516" s="13" t="s">
        <v>313</v>
      </c>
      <c r="C1516" s="14" t="str">
        <f t="shared" si="46"/>
        <v>221</v>
      </c>
      <c r="D1516" s="14" t="str">
        <f t="shared" si="47"/>
        <v>22102</v>
      </c>
      <c r="E1516" s="14">
        <f>IF(ISNA(VLOOKUP(F1516,'2021功能科目'!A:B,2,FALSE)),"",VLOOKUP(F1516,'2021功能科目'!A:B,2,FALSE))</f>
        <v>2210202</v>
      </c>
      <c r="F1516" s="13" t="s">
        <v>414</v>
      </c>
      <c r="G1516" s="15">
        <v>35840</v>
      </c>
      <c r="H1516" s="15">
        <v>35160</v>
      </c>
    </row>
    <row r="1517" spans="1:8">
      <c r="A1517" s="12">
        <v>255167</v>
      </c>
      <c r="B1517" s="13" t="s">
        <v>313</v>
      </c>
      <c r="C1517" s="14" t="str">
        <f t="shared" si="46"/>
        <v>221</v>
      </c>
      <c r="D1517" s="14" t="str">
        <f t="shared" si="47"/>
        <v>22102</v>
      </c>
      <c r="E1517" s="14">
        <f>IF(ISNA(VLOOKUP(F1517,'2021功能科目'!A:B,2,FALSE)),"",VLOOKUP(F1517,'2021功能科目'!A:B,2,FALSE))</f>
        <v>2210203</v>
      </c>
      <c r="F1517" s="13" t="s">
        <v>415</v>
      </c>
      <c r="G1517" s="15">
        <v>1502518</v>
      </c>
      <c r="H1517" s="15">
        <v>1533840</v>
      </c>
    </row>
    <row r="1518" spans="1:8">
      <c r="A1518" s="12">
        <v>255168</v>
      </c>
      <c r="B1518" s="13" t="s">
        <v>314</v>
      </c>
      <c r="C1518" s="14" t="str">
        <f t="shared" si="46"/>
        <v>205</v>
      </c>
      <c r="D1518" s="14" t="str">
        <f t="shared" si="47"/>
        <v>20502</v>
      </c>
      <c r="E1518" s="14">
        <f>IF(ISNA(VLOOKUP(F1518,'2021功能科目'!A:B,2,FALSE)),"",VLOOKUP(F1518,'2021功能科目'!A:B,2,FALSE))</f>
        <v>2050201</v>
      </c>
      <c r="F1518" s="13" t="s">
        <v>402</v>
      </c>
      <c r="G1518" s="15">
        <v>8445376.75</v>
      </c>
      <c r="H1518" s="15">
        <v>8313709.96</v>
      </c>
    </row>
    <row r="1519" spans="1:8">
      <c r="A1519" s="12">
        <v>255168</v>
      </c>
      <c r="B1519" s="13" t="s">
        <v>314</v>
      </c>
      <c r="C1519" s="14" t="str">
        <f t="shared" si="46"/>
        <v>205</v>
      </c>
      <c r="D1519" s="14" t="str">
        <f t="shared" si="47"/>
        <v>20508</v>
      </c>
      <c r="E1519" s="14">
        <f>IF(ISNA(VLOOKUP(F1519,'2021功能科目'!A:B,2,FALSE)),"",VLOOKUP(F1519,'2021功能科目'!A:B,2,FALSE))</f>
        <v>2050803</v>
      </c>
      <c r="F1519" s="13" t="s">
        <v>406</v>
      </c>
      <c r="G1519" s="15">
        <v>10800</v>
      </c>
      <c r="H1519" s="15">
        <v>23120</v>
      </c>
    </row>
    <row r="1520" spans="1:8">
      <c r="A1520" s="12">
        <v>255168</v>
      </c>
      <c r="B1520" s="13" t="s">
        <v>314</v>
      </c>
      <c r="C1520" s="14" t="str">
        <f t="shared" si="46"/>
        <v>208</v>
      </c>
      <c r="D1520" s="14" t="str">
        <f t="shared" si="47"/>
        <v>20805</v>
      </c>
      <c r="E1520" s="14">
        <f>IF(ISNA(VLOOKUP(F1520,'2021功能科目'!A:B,2,FALSE)),"",VLOOKUP(F1520,'2021功能科目'!A:B,2,FALSE))</f>
        <v>2080502</v>
      </c>
      <c r="F1520" s="13" t="s">
        <v>408</v>
      </c>
      <c r="G1520" s="15">
        <v>444235</v>
      </c>
      <c r="H1520" s="15">
        <v>302042</v>
      </c>
    </row>
    <row r="1521" spans="1:8">
      <c r="A1521" s="12">
        <v>255168</v>
      </c>
      <c r="B1521" s="13" t="s">
        <v>314</v>
      </c>
      <c r="C1521" s="14" t="str">
        <f t="shared" si="46"/>
        <v>208</v>
      </c>
      <c r="D1521" s="14" t="str">
        <f t="shared" si="47"/>
        <v>20805</v>
      </c>
      <c r="E1521" s="14">
        <f>IF(ISNA(VLOOKUP(F1521,'2021功能科目'!A:B,2,FALSE)),"",VLOOKUP(F1521,'2021功能科目'!A:B,2,FALSE))</f>
        <v>2080505</v>
      </c>
      <c r="F1521" s="13" t="s">
        <v>409</v>
      </c>
      <c r="G1521" s="15">
        <v>772112.25</v>
      </c>
      <c r="H1521" s="15">
        <v>939471.68</v>
      </c>
    </row>
    <row r="1522" spans="1:8">
      <c r="A1522" s="12">
        <v>255168</v>
      </c>
      <c r="B1522" s="13" t="s">
        <v>314</v>
      </c>
      <c r="C1522" s="14" t="str">
        <f t="shared" si="46"/>
        <v>208</v>
      </c>
      <c r="D1522" s="14" t="str">
        <f t="shared" si="47"/>
        <v>20805</v>
      </c>
      <c r="E1522" s="14">
        <f>IF(ISNA(VLOOKUP(F1522,'2021功能科目'!A:B,2,FALSE)),"",VLOOKUP(F1522,'2021功能科目'!A:B,2,FALSE))</f>
        <v>2080506</v>
      </c>
      <c r="F1522" s="13" t="s">
        <v>410</v>
      </c>
      <c r="G1522" s="15">
        <v>378771.25</v>
      </c>
      <c r="H1522" s="15">
        <v>469735.84</v>
      </c>
    </row>
    <row r="1523" spans="1:8">
      <c r="A1523" s="12">
        <v>255168</v>
      </c>
      <c r="B1523" s="13" t="s">
        <v>314</v>
      </c>
      <c r="C1523" s="14" t="str">
        <f t="shared" si="46"/>
        <v>210</v>
      </c>
      <c r="D1523" s="14" t="str">
        <f t="shared" si="47"/>
        <v>21011</v>
      </c>
      <c r="E1523" s="14">
        <f>IF(ISNA(VLOOKUP(F1523,'2021功能科目'!A:B,2,FALSE)),"",VLOOKUP(F1523,'2021功能科目'!A:B,2,FALSE))</f>
        <v>2101102</v>
      </c>
      <c r="F1523" s="13" t="s">
        <v>411</v>
      </c>
      <c r="G1523" s="15">
        <v>763320.74</v>
      </c>
      <c r="H1523" s="15">
        <v>763320.74</v>
      </c>
    </row>
    <row r="1524" spans="1:8">
      <c r="A1524" s="12">
        <v>255168</v>
      </c>
      <c r="B1524" s="13" t="s">
        <v>314</v>
      </c>
      <c r="C1524" s="14" t="str">
        <f t="shared" si="46"/>
        <v>221</v>
      </c>
      <c r="D1524" s="14" t="str">
        <f t="shared" si="47"/>
        <v>22102</v>
      </c>
      <c r="E1524" s="14">
        <f>IF(ISNA(VLOOKUP(F1524,'2021功能科目'!A:B,2,FALSE)),"",VLOOKUP(F1524,'2021功能科目'!A:B,2,FALSE))</f>
        <v>2210201</v>
      </c>
      <c r="F1524" s="13" t="s">
        <v>413</v>
      </c>
      <c r="G1524" s="15">
        <v>739508</v>
      </c>
      <c r="H1524" s="15">
        <v>778043.76</v>
      </c>
    </row>
    <row r="1525" spans="1:8">
      <c r="A1525" s="12">
        <v>255168</v>
      </c>
      <c r="B1525" s="13" t="s">
        <v>314</v>
      </c>
      <c r="C1525" s="14" t="str">
        <f t="shared" si="46"/>
        <v>221</v>
      </c>
      <c r="D1525" s="14" t="str">
        <f t="shared" si="47"/>
        <v>22102</v>
      </c>
      <c r="E1525" s="14">
        <f>IF(ISNA(VLOOKUP(F1525,'2021功能科目'!A:B,2,FALSE)),"",VLOOKUP(F1525,'2021功能科目'!A:B,2,FALSE))</f>
        <v>2210202</v>
      </c>
      <c r="F1525" s="13" t="s">
        <v>414</v>
      </c>
      <c r="G1525" s="15">
        <v>26770</v>
      </c>
      <c r="H1525" s="15">
        <v>26880</v>
      </c>
    </row>
    <row r="1526" spans="1:8">
      <c r="A1526" s="12">
        <v>255168</v>
      </c>
      <c r="B1526" s="13" t="s">
        <v>314</v>
      </c>
      <c r="C1526" s="14" t="str">
        <f t="shared" si="46"/>
        <v>221</v>
      </c>
      <c r="D1526" s="14" t="str">
        <f t="shared" si="47"/>
        <v>22102</v>
      </c>
      <c r="E1526" s="14">
        <f>IF(ISNA(VLOOKUP(F1526,'2021功能科目'!A:B,2,FALSE)),"",VLOOKUP(F1526,'2021功能科目'!A:B,2,FALSE))</f>
        <v>2210203</v>
      </c>
      <c r="F1526" s="13" t="s">
        <v>415</v>
      </c>
      <c r="G1526" s="15">
        <v>797753</v>
      </c>
      <c r="H1526" s="15">
        <v>802608</v>
      </c>
    </row>
    <row r="1527" spans="1:8">
      <c r="A1527" s="12">
        <v>255169</v>
      </c>
      <c r="B1527" s="13" t="s">
        <v>315</v>
      </c>
      <c r="C1527" s="14" t="str">
        <f t="shared" si="46"/>
        <v>205</v>
      </c>
      <c r="D1527" s="14" t="str">
        <f t="shared" si="47"/>
        <v>20502</v>
      </c>
      <c r="E1527" s="14">
        <f>IF(ISNA(VLOOKUP(F1527,'2021功能科目'!A:B,2,FALSE)),"",VLOOKUP(F1527,'2021功能科目'!A:B,2,FALSE))</f>
        <v>2050201</v>
      </c>
      <c r="F1527" s="13" t="s">
        <v>402</v>
      </c>
      <c r="G1527" s="15">
        <v>9080214.28</v>
      </c>
      <c r="H1527" s="15">
        <v>8465455.88</v>
      </c>
    </row>
    <row r="1528" spans="1:8">
      <c r="A1528" s="12">
        <v>255169</v>
      </c>
      <c r="B1528" s="13" t="s">
        <v>315</v>
      </c>
      <c r="C1528" s="14" t="str">
        <f t="shared" si="46"/>
        <v>205</v>
      </c>
      <c r="D1528" s="14" t="str">
        <f t="shared" si="47"/>
        <v>20508</v>
      </c>
      <c r="E1528" s="14">
        <f>IF(ISNA(VLOOKUP(F1528,'2021功能科目'!A:B,2,FALSE)),"",VLOOKUP(F1528,'2021功能科目'!A:B,2,FALSE))</f>
        <v>2050803</v>
      </c>
      <c r="F1528" s="13" t="s">
        <v>406</v>
      </c>
      <c r="G1528" s="15">
        <v>21540</v>
      </c>
      <c r="H1528" s="15">
        <v>23120</v>
      </c>
    </row>
    <row r="1529" spans="1:8">
      <c r="A1529" s="12">
        <v>255169</v>
      </c>
      <c r="B1529" s="13" t="s">
        <v>315</v>
      </c>
      <c r="C1529" s="14" t="str">
        <f t="shared" si="46"/>
        <v>205</v>
      </c>
      <c r="D1529" s="14" t="str">
        <f t="shared" si="47"/>
        <v>20509</v>
      </c>
      <c r="E1529" s="14">
        <f>IF(ISNA(VLOOKUP(F1529,'2021功能科目'!A:B,2,FALSE)),"",VLOOKUP(F1529,'2021功能科目'!A:B,2,FALSE))</f>
        <v>2050999</v>
      </c>
      <c r="F1529" s="13" t="s">
        <v>421</v>
      </c>
      <c r="G1529" s="15">
        <v>623000</v>
      </c>
      <c r="H1529" s="15">
        <v>645500</v>
      </c>
    </row>
    <row r="1530" spans="1:8">
      <c r="A1530" s="12">
        <v>255169</v>
      </c>
      <c r="B1530" s="13" t="s">
        <v>315</v>
      </c>
      <c r="C1530" s="14" t="str">
        <f t="shared" si="46"/>
        <v>208</v>
      </c>
      <c r="D1530" s="14" t="str">
        <f t="shared" si="47"/>
        <v>20805</v>
      </c>
      <c r="E1530" s="14">
        <f>IF(ISNA(VLOOKUP(F1530,'2021功能科目'!A:B,2,FALSE)),"",VLOOKUP(F1530,'2021功能科目'!A:B,2,FALSE))</f>
        <v>2080502</v>
      </c>
      <c r="F1530" s="13" t="s">
        <v>408</v>
      </c>
      <c r="G1530" s="15">
        <v>274455</v>
      </c>
      <c r="H1530" s="15">
        <v>269192</v>
      </c>
    </row>
    <row r="1531" spans="1:8">
      <c r="A1531" s="12">
        <v>255169</v>
      </c>
      <c r="B1531" s="13" t="s">
        <v>315</v>
      </c>
      <c r="C1531" s="14" t="str">
        <f t="shared" si="46"/>
        <v>208</v>
      </c>
      <c r="D1531" s="14" t="str">
        <f t="shared" si="47"/>
        <v>20805</v>
      </c>
      <c r="E1531" s="14">
        <f>IF(ISNA(VLOOKUP(F1531,'2021功能科目'!A:B,2,FALSE)),"",VLOOKUP(F1531,'2021功能科目'!A:B,2,FALSE))</f>
        <v>2080505</v>
      </c>
      <c r="F1531" s="13" t="s">
        <v>409</v>
      </c>
      <c r="G1531" s="15">
        <v>788289.47</v>
      </c>
      <c r="H1531" s="15">
        <v>962595.52</v>
      </c>
    </row>
    <row r="1532" spans="1:8">
      <c r="A1532" s="12">
        <v>255169</v>
      </c>
      <c r="B1532" s="13" t="s">
        <v>315</v>
      </c>
      <c r="C1532" s="14" t="str">
        <f t="shared" si="46"/>
        <v>208</v>
      </c>
      <c r="D1532" s="14" t="str">
        <f t="shared" si="47"/>
        <v>20805</v>
      </c>
      <c r="E1532" s="14">
        <f>IF(ISNA(VLOOKUP(F1532,'2021功能科目'!A:B,2,FALSE)),"",VLOOKUP(F1532,'2021功能科目'!A:B,2,FALSE))</f>
        <v>2080506</v>
      </c>
      <c r="F1532" s="13" t="s">
        <v>410</v>
      </c>
      <c r="G1532" s="15">
        <v>394144.62</v>
      </c>
      <c r="H1532" s="15">
        <v>481297.76</v>
      </c>
    </row>
    <row r="1533" spans="1:8">
      <c r="A1533" s="12">
        <v>255169</v>
      </c>
      <c r="B1533" s="13" t="s">
        <v>315</v>
      </c>
      <c r="C1533" s="14" t="str">
        <f t="shared" si="46"/>
        <v>210</v>
      </c>
      <c r="D1533" s="14" t="str">
        <f t="shared" si="47"/>
        <v>21011</v>
      </c>
      <c r="E1533" s="14">
        <f>IF(ISNA(VLOOKUP(F1533,'2021功能科目'!A:B,2,FALSE)),"",VLOOKUP(F1533,'2021功能科目'!A:B,2,FALSE))</f>
        <v>2101102</v>
      </c>
      <c r="F1533" s="13" t="s">
        <v>411</v>
      </c>
      <c r="G1533" s="15">
        <v>811302.79</v>
      </c>
      <c r="H1533" s="15">
        <v>782108.86</v>
      </c>
    </row>
    <row r="1534" spans="1:8">
      <c r="A1534" s="12">
        <v>255169</v>
      </c>
      <c r="B1534" s="13" t="s">
        <v>315</v>
      </c>
      <c r="C1534" s="14" t="str">
        <f t="shared" si="46"/>
        <v>221</v>
      </c>
      <c r="D1534" s="14" t="str">
        <f t="shared" si="47"/>
        <v>22102</v>
      </c>
      <c r="E1534" s="14">
        <f>IF(ISNA(VLOOKUP(F1534,'2021功能科目'!A:B,2,FALSE)),"",VLOOKUP(F1534,'2021功能科目'!A:B,2,FALSE))</f>
        <v>2210201</v>
      </c>
      <c r="F1534" s="13" t="s">
        <v>413</v>
      </c>
      <c r="G1534" s="15">
        <v>904884</v>
      </c>
      <c r="H1534" s="15">
        <v>795386.64</v>
      </c>
    </row>
    <row r="1535" spans="1:8">
      <c r="A1535" s="12">
        <v>255169</v>
      </c>
      <c r="B1535" s="13" t="s">
        <v>315</v>
      </c>
      <c r="C1535" s="14" t="str">
        <f t="shared" si="46"/>
        <v>221</v>
      </c>
      <c r="D1535" s="14" t="str">
        <f t="shared" si="47"/>
        <v>22102</v>
      </c>
      <c r="E1535" s="14">
        <f>IF(ISNA(VLOOKUP(F1535,'2021功能科目'!A:B,2,FALSE)),"",VLOOKUP(F1535,'2021功能科目'!A:B,2,FALSE))</f>
        <v>2210202</v>
      </c>
      <c r="F1535" s="13" t="s">
        <v>414</v>
      </c>
      <c r="G1535" s="15">
        <v>23160</v>
      </c>
      <c r="H1535" s="15">
        <v>22920</v>
      </c>
    </row>
    <row r="1536" spans="1:8">
      <c r="A1536" s="12">
        <v>255169</v>
      </c>
      <c r="B1536" s="13" t="s">
        <v>315</v>
      </c>
      <c r="C1536" s="14" t="str">
        <f t="shared" si="46"/>
        <v>221</v>
      </c>
      <c r="D1536" s="14" t="str">
        <f t="shared" si="47"/>
        <v>22102</v>
      </c>
      <c r="E1536" s="14">
        <f>IF(ISNA(VLOOKUP(F1536,'2021功能科目'!A:B,2,FALSE)),"",VLOOKUP(F1536,'2021功能科目'!A:B,2,FALSE))</f>
        <v>2210203</v>
      </c>
      <c r="F1536" s="13" t="s">
        <v>415</v>
      </c>
      <c r="G1536" s="15">
        <v>797571</v>
      </c>
      <c r="H1536" s="15">
        <v>808272</v>
      </c>
    </row>
    <row r="1537" spans="1:8">
      <c r="A1537" s="12">
        <v>255170</v>
      </c>
      <c r="B1537" s="13" t="s">
        <v>316</v>
      </c>
      <c r="C1537" s="14" t="str">
        <f t="shared" si="46"/>
        <v>205</v>
      </c>
      <c r="D1537" s="14" t="str">
        <f t="shared" si="47"/>
        <v>20502</v>
      </c>
      <c r="E1537" s="14">
        <f>IF(ISNA(VLOOKUP(F1537,'2021功能科目'!A:B,2,FALSE)),"",VLOOKUP(F1537,'2021功能科目'!A:B,2,FALSE))</f>
        <v>2050201</v>
      </c>
      <c r="F1537" s="13" t="s">
        <v>402</v>
      </c>
      <c r="G1537" s="15">
        <v>8339585.17</v>
      </c>
      <c r="H1537" s="15">
        <v>7551497.96</v>
      </c>
    </row>
    <row r="1538" spans="1:8">
      <c r="A1538" s="12">
        <v>255170</v>
      </c>
      <c r="B1538" s="13" t="s">
        <v>316</v>
      </c>
      <c r="C1538" s="14" t="str">
        <f t="shared" si="46"/>
        <v>205</v>
      </c>
      <c r="D1538" s="14" t="str">
        <f t="shared" si="47"/>
        <v>20508</v>
      </c>
      <c r="E1538" s="14">
        <f>IF(ISNA(VLOOKUP(F1538,'2021功能科目'!A:B,2,FALSE)),"",VLOOKUP(F1538,'2021功能科目'!A:B,2,FALSE))</f>
        <v>2050803</v>
      </c>
      <c r="F1538" s="13" t="s">
        <v>406</v>
      </c>
      <c r="G1538" s="15">
        <v>21080</v>
      </c>
      <c r="H1538" s="15">
        <v>21080</v>
      </c>
    </row>
    <row r="1539" spans="1:8">
      <c r="A1539" s="12">
        <v>255170</v>
      </c>
      <c r="B1539" s="13" t="s">
        <v>316</v>
      </c>
      <c r="C1539" s="14" t="str">
        <f t="shared" ref="C1539:C1602" si="48">LEFT(D1539,3)</f>
        <v>205</v>
      </c>
      <c r="D1539" s="14" t="str">
        <f t="shared" ref="D1539:D1602" si="49">LEFT(E1539,5)</f>
        <v>20509</v>
      </c>
      <c r="E1539" s="14">
        <f>IF(ISNA(VLOOKUP(F1539,'2021功能科目'!A:B,2,FALSE)),"",VLOOKUP(F1539,'2021功能科目'!A:B,2,FALSE))</f>
        <v>2050999</v>
      </c>
      <c r="F1539" s="13" t="s">
        <v>421</v>
      </c>
      <c r="G1539" s="15">
        <v>15000</v>
      </c>
      <c r="H1539" s="15">
        <v>22120</v>
      </c>
    </row>
    <row r="1540" spans="1:8">
      <c r="A1540" s="12">
        <v>255170</v>
      </c>
      <c r="B1540" s="13" t="s">
        <v>316</v>
      </c>
      <c r="C1540" s="14" t="str">
        <f t="shared" si="48"/>
        <v>208</v>
      </c>
      <c r="D1540" s="14" t="str">
        <f t="shared" si="49"/>
        <v>20805</v>
      </c>
      <c r="E1540" s="14">
        <f>IF(ISNA(VLOOKUP(F1540,'2021功能科目'!A:B,2,FALSE)),"",VLOOKUP(F1540,'2021功能科目'!A:B,2,FALSE))</f>
        <v>2080502</v>
      </c>
      <c r="F1540" s="13" t="s">
        <v>408</v>
      </c>
      <c r="G1540" s="15">
        <v>299666.02</v>
      </c>
      <c r="H1540" s="15">
        <v>300264</v>
      </c>
    </row>
    <row r="1541" spans="1:8">
      <c r="A1541" s="12">
        <v>255170</v>
      </c>
      <c r="B1541" s="13" t="s">
        <v>316</v>
      </c>
      <c r="C1541" s="14" t="str">
        <f t="shared" si="48"/>
        <v>208</v>
      </c>
      <c r="D1541" s="14" t="str">
        <f t="shared" si="49"/>
        <v>20805</v>
      </c>
      <c r="E1541" s="14">
        <f>IF(ISNA(VLOOKUP(F1541,'2021功能科目'!A:B,2,FALSE)),"",VLOOKUP(F1541,'2021功能科目'!A:B,2,FALSE))</f>
        <v>2080505</v>
      </c>
      <c r="F1541" s="13" t="s">
        <v>409</v>
      </c>
      <c r="G1541" s="15">
        <v>729739.8</v>
      </c>
      <c r="H1541" s="15">
        <v>846201.92</v>
      </c>
    </row>
    <row r="1542" spans="1:8">
      <c r="A1542" s="12">
        <v>255170</v>
      </c>
      <c r="B1542" s="13" t="s">
        <v>316</v>
      </c>
      <c r="C1542" s="14" t="str">
        <f t="shared" si="48"/>
        <v>208</v>
      </c>
      <c r="D1542" s="14" t="str">
        <f t="shared" si="49"/>
        <v>20805</v>
      </c>
      <c r="E1542" s="14">
        <f>IF(ISNA(VLOOKUP(F1542,'2021功能科目'!A:B,2,FALSE)),"",VLOOKUP(F1542,'2021功能科目'!A:B,2,FALSE))</f>
        <v>2080506</v>
      </c>
      <c r="F1542" s="13" t="s">
        <v>410</v>
      </c>
      <c r="G1542" s="15">
        <v>352433.64</v>
      </c>
      <c r="H1542" s="15">
        <v>423100.96</v>
      </c>
    </row>
    <row r="1543" spans="1:8">
      <c r="A1543" s="12">
        <v>255170</v>
      </c>
      <c r="B1543" s="13" t="s">
        <v>316</v>
      </c>
      <c r="C1543" s="14" t="str">
        <f t="shared" si="48"/>
        <v>210</v>
      </c>
      <c r="D1543" s="14" t="str">
        <f t="shared" si="49"/>
        <v>21011</v>
      </c>
      <c r="E1543" s="14">
        <f>IF(ISNA(VLOOKUP(F1543,'2021功能科目'!A:B,2,FALSE)),"",VLOOKUP(F1543,'2021功能科目'!A:B,2,FALSE))</f>
        <v>2101102</v>
      </c>
      <c r="F1543" s="13" t="s">
        <v>411</v>
      </c>
      <c r="G1543" s="15">
        <v>728531.05</v>
      </c>
      <c r="H1543" s="15">
        <v>687539.06</v>
      </c>
    </row>
    <row r="1544" spans="1:8">
      <c r="A1544" s="12">
        <v>255170</v>
      </c>
      <c r="B1544" s="13" t="s">
        <v>316</v>
      </c>
      <c r="C1544" s="14" t="str">
        <f t="shared" si="48"/>
        <v>221</v>
      </c>
      <c r="D1544" s="14" t="str">
        <f t="shared" si="49"/>
        <v>22102</v>
      </c>
      <c r="E1544" s="14">
        <f>IF(ISNA(VLOOKUP(F1544,'2021功能科目'!A:B,2,FALSE)),"",VLOOKUP(F1544,'2021功能科目'!A:B,2,FALSE))</f>
        <v>2210201</v>
      </c>
      <c r="F1544" s="13" t="s">
        <v>413</v>
      </c>
      <c r="G1544" s="15">
        <v>805340</v>
      </c>
      <c r="H1544" s="15">
        <v>701611.44</v>
      </c>
    </row>
    <row r="1545" spans="1:8">
      <c r="A1545" s="12">
        <v>255170</v>
      </c>
      <c r="B1545" s="13" t="s">
        <v>316</v>
      </c>
      <c r="C1545" s="14" t="str">
        <f t="shared" si="48"/>
        <v>221</v>
      </c>
      <c r="D1545" s="14" t="str">
        <f t="shared" si="49"/>
        <v>22102</v>
      </c>
      <c r="E1545" s="14">
        <f>IF(ISNA(VLOOKUP(F1545,'2021功能科目'!A:B,2,FALSE)),"",VLOOKUP(F1545,'2021功能科目'!A:B,2,FALSE))</f>
        <v>2210202</v>
      </c>
      <c r="F1545" s="13" t="s">
        <v>414</v>
      </c>
      <c r="G1545" s="15">
        <v>25320</v>
      </c>
      <c r="H1545" s="15">
        <v>25320</v>
      </c>
    </row>
    <row r="1546" spans="1:8">
      <c r="A1546" s="12">
        <v>255170</v>
      </c>
      <c r="B1546" s="13" t="s">
        <v>316</v>
      </c>
      <c r="C1546" s="14" t="str">
        <f t="shared" si="48"/>
        <v>221</v>
      </c>
      <c r="D1546" s="14" t="str">
        <f t="shared" si="49"/>
        <v>22102</v>
      </c>
      <c r="E1546" s="14">
        <f>IF(ISNA(VLOOKUP(F1546,'2021功能科目'!A:B,2,FALSE)),"",VLOOKUP(F1546,'2021功能科目'!A:B,2,FALSE))</f>
        <v>2210203</v>
      </c>
      <c r="F1546" s="13" t="s">
        <v>415</v>
      </c>
      <c r="G1546" s="15">
        <v>738951</v>
      </c>
      <c r="H1546" s="15">
        <v>672288</v>
      </c>
    </row>
    <row r="1547" spans="1:8">
      <c r="A1547" s="12">
        <v>255171</v>
      </c>
      <c r="B1547" s="13" t="s">
        <v>317</v>
      </c>
      <c r="C1547" s="14" t="str">
        <f t="shared" si="48"/>
        <v>205</v>
      </c>
      <c r="D1547" s="14" t="str">
        <f t="shared" si="49"/>
        <v>20504</v>
      </c>
      <c r="E1547" s="14">
        <f>IF(ISNA(VLOOKUP(F1547,'2021功能科目'!A:B,2,FALSE)),"",VLOOKUP(F1547,'2021功能科目'!A:B,2,FALSE))</f>
        <v>2050403</v>
      </c>
      <c r="F1547" s="13" t="s">
        <v>427</v>
      </c>
      <c r="G1547" s="15">
        <v>17528249.84</v>
      </c>
      <c r="H1547" s="15">
        <v>17250676.4</v>
      </c>
    </row>
    <row r="1548" spans="1:8">
      <c r="A1548" s="12">
        <v>255171</v>
      </c>
      <c r="B1548" s="13" t="s">
        <v>317</v>
      </c>
      <c r="C1548" s="14" t="str">
        <f t="shared" si="48"/>
        <v>205</v>
      </c>
      <c r="D1548" s="14" t="str">
        <f t="shared" si="49"/>
        <v>20508</v>
      </c>
      <c r="E1548" s="14">
        <f>IF(ISNA(VLOOKUP(F1548,'2021功能科目'!A:B,2,FALSE)),"",VLOOKUP(F1548,'2021功能科目'!A:B,2,FALSE))</f>
        <v>2050803</v>
      </c>
      <c r="F1548" s="13" t="s">
        <v>406</v>
      </c>
      <c r="G1548" s="15">
        <v>46918.6</v>
      </c>
      <c r="H1548" s="15">
        <v>46920</v>
      </c>
    </row>
    <row r="1549" spans="1:8">
      <c r="A1549" s="12">
        <v>255171</v>
      </c>
      <c r="B1549" s="13" t="s">
        <v>317</v>
      </c>
      <c r="C1549" s="14" t="str">
        <f t="shared" si="48"/>
        <v>205</v>
      </c>
      <c r="D1549" s="14" t="str">
        <f t="shared" si="49"/>
        <v>20509</v>
      </c>
      <c r="E1549" s="14">
        <f>IF(ISNA(VLOOKUP(F1549,'2021功能科目'!A:B,2,FALSE)),"",VLOOKUP(F1549,'2021功能科目'!A:B,2,FALSE))</f>
        <v>2050999</v>
      </c>
      <c r="F1549" s="13" t="s">
        <v>421</v>
      </c>
      <c r="G1549" s="15">
        <v>50000</v>
      </c>
      <c r="H1549" s="15">
        <v>50000</v>
      </c>
    </row>
    <row r="1550" spans="1:8">
      <c r="A1550" s="12">
        <v>255171</v>
      </c>
      <c r="B1550" s="13" t="s">
        <v>317</v>
      </c>
      <c r="C1550" s="14" t="str">
        <f t="shared" si="48"/>
        <v>208</v>
      </c>
      <c r="D1550" s="14" t="str">
        <f t="shared" si="49"/>
        <v>20805</v>
      </c>
      <c r="E1550" s="14">
        <f>IF(ISNA(VLOOKUP(F1550,'2021功能科目'!A:B,2,FALSE)),"",VLOOKUP(F1550,'2021功能科目'!A:B,2,FALSE))</f>
        <v>2080502</v>
      </c>
      <c r="F1550" s="13" t="s">
        <v>408</v>
      </c>
      <c r="G1550" s="15">
        <v>2362525.4</v>
      </c>
      <c r="H1550" s="15">
        <v>2007460</v>
      </c>
    </row>
    <row r="1551" spans="1:8">
      <c r="A1551" s="12">
        <v>255171</v>
      </c>
      <c r="B1551" s="13" t="s">
        <v>317</v>
      </c>
      <c r="C1551" s="14" t="str">
        <f t="shared" si="48"/>
        <v>208</v>
      </c>
      <c r="D1551" s="14" t="str">
        <f t="shared" si="49"/>
        <v>20805</v>
      </c>
      <c r="E1551" s="14">
        <f>IF(ISNA(VLOOKUP(F1551,'2021功能科目'!A:B,2,FALSE)),"",VLOOKUP(F1551,'2021功能科目'!A:B,2,FALSE))</f>
        <v>2080505</v>
      </c>
      <c r="F1551" s="13" t="s">
        <v>409</v>
      </c>
      <c r="G1551" s="15">
        <v>1857867.04</v>
      </c>
      <c r="H1551" s="15">
        <v>2070761.6</v>
      </c>
    </row>
    <row r="1552" spans="1:8">
      <c r="A1552" s="12">
        <v>255171</v>
      </c>
      <c r="B1552" s="13" t="s">
        <v>317</v>
      </c>
      <c r="C1552" s="14" t="str">
        <f t="shared" si="48"/>
        <v>208</v>
      </c>
      <c r="D1552" s="14" t="str">
        <f t="shared" si="49"/>
        <v>20805</v>
      </c>
      <c r="E1552" s="14">
        <f>IF(ISNA(VLOOKUP(F1552,'2021功能科目'!A:B,2,FALSE)),"",VLOOKUP(F1552,'2021功能科目'!A:B,2,FALSE))</f>
        <v>2080506</v>
      </c>
      <c r="F1552" s="13" t="s">
        <v>410</v>
      </c>
      <c r="G1552" s="15">
        <v>928933.52</v>
      </c>
      <c r="H1552" s="15">
        <v>1035380.8</v>
      </c>
    </row>
    <row r="1553" spans="1:8">
      <c r="A1553" s="12">
        <v>255171</v>
      </c>
      <c r="B1553" s="13" t="s">
        <v>317</v>
      </c>
      <c r="C1553" s="14" t="str">
        <f t="shared" si="48"/>
        <v>210</v>
      </c>
      <c r="D1553" s="14" t="str">
        <f t="shared" si="49"/>
        <v>21011</v>
      </c>
      <c r="E1553" s="14">
        <f>IF(ISNA(VLOOKUP(F1553,'2021功能科目'!A:B,2,FALSE)),"",VLOOKUP(F1553,'2021功能科目'!A:B,2,FALSE))</f>
        <v>2101102</v>
      </c>
      <c r="F1553" s="13" t="s">
        <v>411</v>
      </c>
      <c r="G1553" s="15">
        <v>1876255.49</v>
      </c>
      <c r="H1553" s="15">
        <v>1682493.8</v>
      </c>
    </row>
    <row r="1554" spans="1:8">
      <c r="A1554" s="12">
        <v>255171</v>
      </c>
      <c r="B1554" s="13" t="s">
        <v>317</v>
      </c>
      <c r="C1554" s="14" t="str">
        <f t="shared" si="48"/>
        <v>210</v>
      </c>
      <c r="D1554" s="14" t="str">
        <f t="shared" si="49"/>
        <v>21011</v>
      </c>
      <c r="E1554" s="14">
        <f>IF(ISNA(VLOOKUP(F1554,'2021功能科目'!A:B,2,FALSE)),"",VLOOKUP(F1554,'2021功能科目'!A:B,2,FALSE))</f>
        <v>2101199</v>
      </c>
      <c r="F1554" s="13" t="s">
        <v>412</v>
      </c>
      <c r="G1554" s="15">
        <v>360000</v>
      </c>
      <c r="H1554" s="15">
        <v>360000</v>
      </c>
    </row>
    <row r="1555" spans="1:8">
      <c r="A1555" s="12">
        <v>255171</v>
      </c>
      <c r="B1555" s="13" t="s">
        <v>317</v>
      </c>
      <c r="C1555" s="14" t="str">
        <f t="shared" si="48"/>
        <v>221</v>
      </c>
      <c r="D1555" s="14" t="str">
        <f t="shared" si="49"/>
        <v>22102</v>
      </c>
      <c r="E1555" s="14">
        <f>IF(ISNA(VLOOKUP(F1555,'2021功能科目'!A:B,2,FALSE)),"",VLOOKUP(F1555,'2021功能科目'!A:B,2,FALSE))</f>
        <v>2210201</v>
      </c>
      <c r="F1555" s="13" t="s">
        <v>413</v>
      </c>
      <c r="G1555" s="15">
        <v>1835565</v>
      </c>
      <c r="H1555" s="15">
        <v>1702111.2</v>
      </c>
    </row>
    <row r="1556" spans="1:8">
      <c r="A1556" s="12">
        <v>255171</v>
      </c>
      <c r="B1556" s="13" t="s">
        <v>317</v>
      </c>
      <c r="C1556" s="14" t="str">
        <f t="shared" si="48"/>
        <v>221</v>
      </c>
      <c r="D1556" s="14" t="str">
        <f t="shared" si="49"/>
        <v>22102</v>
      </c>
      <c r="E1556" s="14">
        <f>IF(ISNA(VLOOKUP(F1556,'2021功能科目'!A:B,2,FALSE)),"",VLOOKUP(F1556,'2021功能科目'!A:B,2,FALSE))</f>
        <v>2210202</v>
      </c>
      <c r="F1556" s="13" t="s">
        <v>414</v>
      </c>
      <c r="G1556" s="15">
        <v>107580</v>
      </c>
      <c r="H1556" s="15">
        <v>106320</v>
      </c>
    </row>
    <row r="1557" spans="1:8">
      <c r="A1557" s="12">
        <v>255171</v>
      </c>
      <c r="B1557" s="13" t="s">
        <v>317</v>
      </c>
      <c r="C1557" s="14" t="str">
        <f t="shared" si="48"/>
        <v>221</v>
      </c>
      <c r="D1557" s="14" t="str">
        <f t="shared" si="49"/>
        <v>22102</v>
      </c>
      <c r="E1557" s="14">
        <f>IF(ISNA(VLOOKUP(F1557,'2021功能科目'!A:B,2,FALSE)),"",VLOOKUP(F1557,'2021功能科目'!A:B,2,FALSE))</f>
        <v>2210203</v>
      </c>
      <c r="F1557" s="13" t="s">
        <v>415</v>
      </c>
      <c r="G1557" s="15">
        <v>1342028</v>
      </c>
      <c r="H1557" s="15">
        <v>1328208</v>
      </c>
    </row>
    <row r="1558" spans="1:8">
      <c r="A1558" s="12">
        <v>255172</v>
      </c>
      <c r="B1558" s="13" t="s">
        <v>318</v>
      </c>
      <c r="C1558" s="14" t="str">
        <f t="shared" si="48"/>
        <v>205</v>
      </c>
      <c r="D1558" s="14" t="str">
        <f t="shared" si="49"/>
        <v>20504</v>
      </c>
      <c r="E1558" s="14">
        <f>IF(ISNA(VLOOKUP(F1558,'2021功能科目'!A:B,2,FALSE)),"",VLOOKUP(F1558,'2021功能科目'!A:B,2,FALSE))</f>
        <v>2050404</v>
      </c>
      <c r="F1558" s="13" t="s">
        <v>428</v>
      </c>
      <c r="G1558" s="15">
        <v>6645811.07</v>
      </c>
      <c r="H1558" s="15">
        <v>6446171.98</v>
      </c>
    </row>
    <row r="1559" spans="1:8">
      <c r="A1559" s="12">
        <v>255172</v>
      </c>
      <c r="B1559" s="13" t="s">
        <v>318</v>
      </c>
      <c r="C1559" s="14" t="str">
        <f t="shared" si="48"/>
        <v>205</v>
      </c>
      <c r="D1559" s="14" t="str">
        <f t="shared" si="49"/>
        <v>20508</v>
      </c>
      <c r="E1559" s="14">
        <f>IF(ISNA(VLOOKUP(F1559,'2021功能科目'!A:B,2,FALSE)),"",VLOOKUP(F1559,'2021功能科目'!A:B,2,FALSE))</f>
        <v>2050803</v>
      </c>
      <c r="F1559" s="13" t="s">
        <v>406</v>
      </c>
      <c r="G1559" s="15">
        <v>5119</v>
      </c>
      <c r="H1559" s="15">
        <v>17000</v>
      </c>
    </row>
    <row r="1560" spans="1:8">
      <c r="A1560" s="12">
        <v>255172</v>
      </c>
      <c r="B1560" s="13" t="s">
        <v>318</v>
      </c>
      <c r="C1560" s="14" t="str">
        <f t="shared" si="48"/>
        <v>208</v>
      </c>
      <c r="D1560" s="14" t="str">
        <f t="shared" si="49"/>
        <v>20805</v>
      </c>
      <c r="E1560" s="14">
        <f>IF(ISNA(VLOOKUP(F1560,'2021功能科目'!A:B,2,FALSE)),"",VLOOKUP(F1560,'2021功能科目'!A:B,2,FALSE))</f>
        <v>2080502</v>
      </c>
      <c r="F1560" s="13" t="s">
        <v>408</v>
      </c>
      <c r="G1560" s="15">
        <v>230917</v>
      </c>
      <c r="H1560" s="15">
        <v>224842</v>
      </c>
    </row>
    <row r="1561" spans="1:8">
      <c r="A1561" s="12">
        <v>255172</v>
      </c>
      <c r="B1561" s="13" t="s">
        <v>318</v>
      </c>
      <c r="C1561" s="14" t="str">
        <f t="shared" si="48"/>
        <v>208</v>
      </c>
      <c r="D1561" s="14" t="str">
        <f t="shared" si="49"/>
        <v>20805</v>
      </c>
      <c r="E1561" s="14">
        <f>IF(ISNA(VLOOKUP(F1561,'2021功能科目'!A:B,2,FALSE)),"",VLOOKUP(F1561,'2021功能科目'!A:B,2,FALSE))</f>
        <v>2080505</v>
      </c>
      <c r="F1561" s="13" t="s">
        <v>409</v>
      </c>
      <c r="G1561" s="15">
        <v>710000</v>
      </c>
      <c r="H1561" s="15">
        <v>728315.2</v>
      </c>
    </row>
    <row r="1562" spans="1:8">
      <c r="A1562" s="12">
        <v>255172</v>
      </c>
      <c r="B1562" s="13" t="s">
        <v>318</v>
      </c>
      <c r="C1562" s="14" t="str">
        <f t="shared" si="48"/>
        <v>208</v>
      </c>
      <c r="D1562" s="14" t="str">
        <f t="shared" si="49"/>
        <v>20805</v>
      </c>
      <c r="E1562" s="14">
        <f>IF(ISNA(VLOOKUP(F1562,'2021功能科目'!A:B,2,FALSE)),"",VLOOKUP(F1562,'2021功能科目'!A:B,2,FALSE))</f>
        <v>2080506</v>
      </c>
      <c r="F1562" s="13" t="s">
        <v>410</v>
      </c>
      <c r="G1562" s="15">
        <v>340000</v>
      </c>
      <c r="H1562" s="15">
        <v>364157.6</v>
      </c>
    </row>
    <row r="1563" spans="1:8">
      <c r="A1563" s="12">
        <v>255172</v>
      </c>
      <c r="B1563" s="13" t="s">
        <v>318</v>
      </c>
      <c r="C1563" s="14" t="str">
        <f t="shared" si="48"/>
        <v>210</v>
      </c>
      <c r="D1563" s="14" t="str">
        <f t="shared" si="49"/>
        <v>21011</v>
      </c>
      <c r="E1563" s="14">
        <f>IF(ISNA(VLOOKUP(F1563,'2021功能科目'!A:B,2,FALSE)),"",VLOOKUP(F1563,'2021功能科目'!A:B,2,FALSE))</f>
        <v>2101102</v>
      </c>
      <c r="F1563" s="13" t="s">
        <v>411</v>
      </c>
      <c r="G1563" s="15">
        <v>550000</v>
      </c>
      <c r="H1563" s="15">
        <v>591756.1</v>
      </c>
    </row>
    <row r="1564" spans="1:8">
      <c r="A1564" s="12">
        <v>255172</v>
      </c>
      <c r="B1564" s="13" t="s">
        <v>318</v>
      </c>
      <c r="C1564" s="14" t="str">
        <f t="shared" si="48"/>
        <v>221</v>
      </c>
      <c r="D1564" s="14" t="str">
        <f t="shared" si="49"/>
        <v>22102</v>
      </c>
      <c r="E1564" s="14">
        <f>IF(ISNA(VLOOKUP(F1564,'2021功能科目'!A:B,2,FALSE)),"",VLOOKUP(F1564,'2021功能科目'!A:B,2,FALSE))</f>
        <v>2210201</v>
      </c>
      <c r="F1564" s="13" t="s">
        <v>413</v>
      </c>
      <c r="G1564" s="15">
        <v>608112.4</v>
      </c>
      <c r="H1564" s="15">
        <v>600236.4</v>
      </c>
    </row>
    <row r="1565" spans="1:8">
      <c r="A1565" s="12">
        <v>255172</v>
      </c>
      <c r="B1565" s="13" t="s">
        <v>318</v>
      </c>
      <c r="C1565" s="14" t="str">
        <f t="shared" si="48"/>
        <v>221</v>
      </c>
      <c r="D1565" s="14" t="str">
        <f t="shared" si="49"/>
        <v>22102</v>
      </c>
      <c r="E1565" s="14">
        <f>IF(ISNA(VLOOKUP(F1565,'2021功能科目'!A:B,2,FALSE)),"",VLOOKUP(F1565,'2021功能科目'!A:B,2,FALSE))</f>
        <v>2210202</v>
      </c>
      <c r="F1565" s="13" t="s">
        <v>414</v>
      </c>
      <c r="G1565" s="15">
        <v>20370</v>
      </c>
      <c r="H1565" s="15">
        <v>19920</v>
      </c>
    </row>
    <row r="1566" spans="1:8">
      <c r="A1566" s="12">
        <v>255172</v>
      </c>
      <c r="B1566" s="13" t="s">
        <v>318</v>
      </c>
      <c r="C1566" s="14" t="str">
        <f t="shared" si="48"/>
        <v>221</v>
      </c>
      <c r="D1566" s="14" t="str">
        <f t="shared" si="49"/>
        <v>22102</v>
      </c>
      <c r="E1566" s="14">
        <f>IF(ISNA(VLOOKUP(F1566,'2021功能科目'!A:B,2,FALSE)),"",VLOOKUP(F1566,'2021功能科目'!A:B,2,FALSE))</f>
        <v>2210203</v>
      </c>
      <c r="F1566" s="13" t="s">
        <v>415</v>
      </c>
      <c r="G1566" s="15">
        <v>597748</v>
      </c>
      <c r="H1566" s="15">
        <v>598428</v>
      </c>
    </row>
    <row r="1567" spans="1:8">
      <c r="A1567" s="12">
        <v>255173</v>
      </c>
      <c r="B1567" s="13" t="s">
        <v>319</v>
      </c>
      <c r="C1567" s="14" t="str">
        <f t="shared" si="48"/>
        <v>205</v>
      </c>
      <c r="D1567" s="14" t="str">
        <f t="shared" si="49"/>
        <v>20508</v>
      </c>
      <c r="E1567" s="14">
        <f>IF(ISNA(VLOOKUP(F1567,'2021功能科目'!A:B,2,FALSE)),"",VLOOKUP(F1567,'2021功能科目'!A:B,2,FALSE))</f>
        <v>2050801</v>
      </c>
      <c r="F1567" s="13" t="s">
        <v>425</v>
      </c>
      <c r="G1567" s="15">
        <v>20164038.57</v>
      </c>
      <c r="H1567" s="15">
        <v>18911220.41</v>
      </c>
    </row>
    <row r="1568" spans="1:8">
      <c r="A1568" s="12">
        <v>255173</v>
      </c>
      <c r="B1568" s="13" t="s">
        <v>319</v>
      </c>
      <c r="C1568" s="14" t="str">
        <f t="shared" si="48"/>
        <v>205</v>
      </c>
      <c r="D1568" s="14" t="str">
        <f t="shared" si="49"/>
        <v>20508</v>
      </c>
      <c r="E1568" s="14">
        <f>IF(ISNA(VLOOKUP(F1568,'2021功能科目'!A:B,2,FALSE)),"",VLOOKUP(F1568,'2021功能科目'!A:B,2,FALSE))</f>
        <v>2050803</v>
      </c>
      <c r="F1568" s="13" t="s">
        <v>406</v>
      </c>
      <c r="G1568" s="15">
        <v>41480</v>
      </c>
      <c r="H1568" s="15">
        <v>41480</v>
      </c>
    </row>
    <row r="1569" spans="1:8">
      <c r="A1569" s="12">
        <v>255173</v>
      </c>
      <c r="B1569" s="13" t="s">
        <v>319</v>
      </c>
      <c r="C1569" s="14" t="str">
        <f t="shared" si="48"/>
        <v>205</v>
      </c>
      <c r="D1569" s="14" t="str">
        <f t="shared" si="49"/>
        <v>20509</v>
      </c>
      <c r="E1569" s="14">
        <f>IF(ISNA(VLOOKUP(F1569,'2021功能科目'!A:B,2,FALSE)),"",VLOOKUP(F1569,'2021功能科目'!A:B,2,FALSE))</f>
        <v>2050999</v>
      </c>
      <c r="F1569" s="13" t="s">
        <v>421</v>
      </c>
      <c r="G1569" s="15">
        <v>260000</v>
      </c>
      <c r="H1569" s="15">
        <v>260000</v>
      </c>
    </row>
    <row r="1570" spans="1:8">
      <c r="A1570" s="12">
        <v>255173</v>
      </c>
      <c r="B1570" s="13" t="s">
        <v>319</v>
      </c>
      <c r="C1570" s="14" t="str">
        <f t="shared" si="48"/>
        <v>208</v>
      </c>
      <c r="D1570" s="14" t="str">
        <f t="shared" si="49"/>
        <v>20805</v>
      </c>
      <c r="E1570" s="14">
        <f>IF(ISNA(VLOOKUP(F1570,'2021功能科目'!A:B,2,FALSE)),"",VLOOKUP(F1570,'2021功能科目'!A:B,2,FALSE))</f>
        <v>2080502</v>
      </c>
      <c r="F1570" s="13" t="s">
        <v>408</v>
      </c>
      <c r="G1570" s="15">
        <v>4487299.29</v>
      </c>
      <c r="H1570" s="15">
        <v>3689619</v>
      </c>
    </row>
    <row r="1571" spans="1:8">
      <c r="A1571" s="12">
        <v>255173</v>
      </c>
      <c r="B1571" s="13" t="s">
        <v>319</v>
      </c>
      <c r="C1571" s="14" t="str">
        <f t="shared" si="48"/>
        <v>208</v>
      </c>
      <c r="D1571" s="14" t="str">
        <f t="shared" si="49"/>
        <v>20805</v>
      </c>
      <c r="E1571" s="14">
        <f>IF(ISNA(VLOOKUP(F1571,'2021功能科目'!A:B,2,FALSE)),"",VLOOKUP(F1571,'2021功能科目'!A:B,2,FALSE))</f>
        <v>2080505</v>
      </c>
      <c r="F1571" s="13" t="s">
        <v>409</v>
      </c>
      <c r="G1571" s="15">
        <v>2104510.56</v>
      </c>
      <c r="H1571" s="15">
        <v>1947213.92</v>
      </c>
    </row>
    <row r="1572" spans="1:8">
      <c r="A1572" s="12">
        <v>255173</v>
      </c>
      <c r="B1572" s="13" t="s">
        <v>319</v>
      </c>
      <c r="C1572" s="14" t="str">
        <f t="shared" si="48"/>
        <v>208</v>
      </c>
      <c r="D1572" s="14" t="str">
        <f t="shared" si="49"/>
        <v>20805</v>
      </c>
      <c r="E1572" s="14">
        <f>IF(ISNA(VLOOKUP(F1572,'2021功能科目'!A:B,2,FALSE)),"",VLOOKUP(F1572,'2021功能科目'!A:B,2,FALSE))</f>
        <v>2080506</v>
      </c>
      <c r="F1572" s="13" t="s">
        <v>410</v>
      </c>
      <c r="G1572" s="15">
        <v>1051455.6</v>
      </c>
      <c r="H1572" s="15">
        <v>973606.96</v>
      </c>
    </row>
    <row r="1573" spans="1:8">
      <c r="A1573" s="12">
        <v>255173</v>
      </c>
      <c r="B1573" s="13" t="s">
        <v>319</v>
      </c>
      <c r="C1573" s="14" t="str">
        <f t="shared" si="48"/>
        <v>210</v>
      </c>
      <c r="D1573" s="14" t="str">
        <f t="shared" si="49"/>
        <v>21011</v>
      </c>
      <c r="E1573" s="14">
        <f>IF(ISNA(VLOOKUP(F1573,'2021功能科目'!A:B,2,FALSE)),"",VLOOKUP(F1573,'2021功能科目'!A:B,2,FALSE))</f>
        <v>2101102</v>
      </c>
      <c r="F1573" s="13" t="s">
        <v>411</v>
      </c>
      <c r="G1573" s="15">
        <v>1903972.13</v>
      </c>
      <c r="H1573" s="15">
        <v>1582111.31</v>
      </c>
    </row>
    <row r="1574" spans="1:8">
      <c r="A1574" s="12">
        <v>255173</v>
      </c>
      <c r="B1574" s="13" t="s">
        <v>319</v>
      </c>
      <c r="C1574" s="14" t="str">
        <f t="shared" si="48"/>
        <v>210</v>
      </c>
      <c r="D1574" s="14" t="str">
        <f t="shared" si="49"/>
        <v>21011</v>
      </c>
      <c r="E1574" s="14">
        <f>IF(ISNA(VLOOKUP(F1574,'2021功能科目'!A:B,2,FALSE)),"",VLOOKUP(F1574,'2021功能科目'!A:B,2,FALSE))</f>
        <v>2101199</v>
      </c>
      <c r="F1574" s="13" t="s">
        <v>412</v>
      </c>
      <c r="G1574" s="15">
        <v>450000</v>
      </c>
      <c r="H1574" s="15">
        <v>540000</v>
      </c>
    </row>
    <row r="1575" spans="1:8">
      <c r="A1575" s="12">
        <v>255173</v>
      </c>
      <c r="B1575" s="13" t="s">
        <v>319</v>
      </c>
      <c r="C1575" s="14" t="str">
        <f t="shared" si="48"/>
        <v>221</v>
      </c>
      <c r="D1575" s="14" t="str">
        <f t="shared" si="49"/>
        <v>22102</v>
      </c>
      <c r="E1575" s="14">
        <f>IF(ISNA(VLOOKUP(F1575,'2021功能科目'!A:B,2,FALSE)),"",VLOOKUP(F1575,'2021功能科目'!A:B,2,FALSE))</f>
        <v>2210201</v>
      </c>
      <c r="F1575" s="13" t="s">
        <v>413</v>
      </c>
      <c r="G1575" s="15">
        <v>1788204</v>
      </c>
      <c r="H1575" s="15">
        <v>1592170.44</v>
      </c>
    </row>
    <row r="1576" spans="1:8">
      <c r="A1576" s="12">
        <v>255173</v>
      </c>
      <c r="B1576" s="13" t="s">
        <v>319</v>
      </c>
      <c r="C1576" s="14" t="str">
        <f t="shared" si="48"/>
        <v>221</v>
      </c>
      <c r="D1576" s="14" t="str">
        <f t="shared" si="49"/>
        <v>22102</v>
      </c>
      <c r="E1576" s="14">
        <f>IF(ISNA(VLOOKUP(F1576,'2021功能科目'!A:B,2,FALSE)),"",VLOOKUP(F1576,'2021功能科目'!A:B,2,FALSE))</f>
        <v>2210202</v>
      </c>
      <c r="F1576" s="13" t="s">
        <v>414</v>
      </c>
      <c r="G1576" s="15">
        <v>239840</v>
      </c>
      <c r="H1576" s="15">
        <v>240840</v>
      </c>
    </row>
    <row r="1577" spans="1:8">
      <c r="A1577" s="12">
        <v>255173</v>
      </c>
      <c r="B1577" s="13" t="s">
        <v>319</v>
      </c>
      <c r="C1577" s="14" t="str">
        <f t="shared" si="48"/>
        <v>221</v>
      </c>
      <c r="D1577" s="14" t="str">
        <f t="shared" si="49"/>
        <v>22102</v>
      </c>
      <c r="E1577" s="14">
        <f>IF(ISNA(VLOOKUP(F1577,'2021功能科目'!A:B,2,FALSE)),"",VLOOKUP(F1577,'2021功能科目'!A:B,2,FALSE))</f>
        <v>2210203</v>
      </c>
      <c r="F1577" s="13" t="s">
        <v>415</v>
      </c>
      <c r="G1577" s="15">
        <v>947136</v>
      </c>
      <c r="H1577" s="15">
        <v>959508</v>
      </c>
    </row>
    <row r="1578" spans="1:8">
      <c r="A1578" s="12">
        <v>255175</v>
      </c>
      <c r="B1578" s="13" t="s">
        <v>320</v>
      </c>
      <c r="C1578" s="14" t="str">
        <f t="shared" si="48"/>
        <v>205</v>
      </c>
      <c r="D1578" s="14" t="str">
        <f t="shared" si="49"/>
        <v>20502</v>
      </c>
      <c r="E1578" s="14">
        <f>IF(ISNA(VLOOKUP(F1578,'2021功能科目'!A:B,2,FALSE)),"",VLOOKUP(F1578,'2021功能科目'!A:B,2,FALSE))</f>
        <v>2050299</v>
      </c>
      <c r="F1578" s="13" t="s">
        <v>404</v>
      </c>
      <c r="G1578" s="15">
        <v>13848679.82</v>
      </c>
      <c r="H1578" s="15">
        <v>12341717.19</v>
      </c>
    </row>
    <row r="1579" spans="1:8">
      <c r="A1579" s="12">
        <v>255175</v>
      </c>
      <c r="B1579" s="13" t="s">
        <v>320</v>
      </c>
      <c r="C1579" s="14" t="str">
        <f t="shared" si="48"/>
        <v>205</v>
      </c>
      <c r="D1579" s="14" t="str">
        <f t="shared" si="49"/>
        <v>20508</v>
      </c>
      <c r="E1579" s="14">
        <f>IF(ISNA(VLOOKUP(F1579,'2021功能科目'!A:B,2,FALSE)),"",VLOOKUP(F1579,'2021功能科目'!A:B,2,FALSE))</f>
        <v>2050803</v>
      </c>
      <c r="F1579" s="13" t="s">
        <v>406</v>
      </c>
      <c r="G1579" s="15">
        <v>0</v>
      </c>
      <c r="H1579" s="15">
        <v>28560</v>
      </c>
    </row>
    <row r="1580" spans="1:8">
      <c r="A1580" s="12">
        <v>255175</v>
      </c>
      <c r="B1580" s="13" t="s">
        <v>320</v>
      </c>
      <c r="C1580" s="14" t="str">
        <f t="shared" si="48"/>
        <v>208</v>
      </c>
      <c r="D1580" s="14" t="str">
        <f t="shared" si="49"/>
        <v>20805</v>
      </c>
      <c r="E1580" s="14">
        <f>IF(ISNA(VLOOKUP(F1580,'2021功能科目'!A:B,2,FALSE)),"",VLOOKUP(F1580,'2021功能科目'!A:B,2,FALSE))</f>
        <v>2080502</v>
      </c>
      <c r="F1580" s="13" t="s">
        <v>408</v>
      </c>
      <c r="G1580" s="15">
        <v>1001676.79</v>
      </c>
      <c r="H1580" s="15">
        <v>838096</v>
      </c>
    </row>
    <row r="1581" spans="1:8">
      <c r="A1581" s="12">
        <v>255175</v>
      </c>
      <c r="B1581" s="13" t="s">
        <v>320</v>
      </c>
      <c r="C1581" s="14" t="str">
        <f t="shared" si="48"/>
        <v>208</v>
      </c>
      <c r="D1581" s="14" t="str">
        <f t="shared" si="49"/>
        <v>20805</v>
      </c>
      <c r="E1581" s="14">
        <f>IF(ISNA(VLOOKUP(F1581,'2021功能科目'!A:B,2,FALSE)),"",VLOOKUP(F1581,'2021功能科目'!A:B,2,FALSE))</f>
        <v>2080505</v>
      </c>
      <c r="F1581" s="13" t="s">
        <v>409</v>
      </c>
      <c r="G1581" s="15">
        <v>1114874.88</v>
      </c>
      <c r="H1581" s="15">
        <v>1248332.16</v>
      </c>
    </row>
    <row r="1582" spans="1:8">
      <c r="A1582" s="12">
        <v>255175</v>
      </c>
      <c r="B1582" s="13" t="s">
        <v>320</v>
      </c>
      <c r="C1582" s="14" t="str">
        <f t="shared" si="48"/>
        <v>208</v>
      </c>
      <c r="D1582" s="14" t="str">
        <f t="shared" si="49"/>
        <v>20805</v>
      </c>
      <c r="E1582" s="14">
        <f>IF(ISNA(VLOOKUP(F1582,'2021功能科目'!A:B,2,FALSE)),"",VLOOKUP(F1582,'2021功能科目'!A:B,2,FALSE))</f>
        <v>2080506</v>
      </c>
      <c r="F1582" s="13" t="s">
        <v>410</v>
      </c>
      <c r="G1582" s="15">
        <v>557437.44</v>
      </c>
      <c r="H1582" s="15">
        <v>624166.08</v>
      </c>
    </row>
    <row r="1583" spans="1:8">
      <c r="A1583" s="12">
        <v>255175</v>
      </c>
      <c r="B1583" s="13" t="s">
        <v>320</v>
      </c>
      <c r="C1583" s="14" t="str">
        <f t="shared" si="48"/>
        <v>210</v>
      </c>
      <c r="D1583" s="14" t="str">
        <f t="shared" si="49"/>
        <v>21011</v>
      </c>
      <c r="E1583" s="14">
        <f>IF(ISNA(VLOOKUP(F1583,'2021功能科目'!A:B,2,FALSE)),"",VLOOKUP(F1583,'2021功能科目'!A:B,2,FALSE))</f>
        <v>2101102</v>
      </c>
      <c r="F1583" s="13" t="s">
        <v>411</v>
      </c>
      <c r="G1583" s="15">
        <v>1049143.97</v>
      </c>
      <c r="H1583" s="15">
        <v>1014269.88</v>
      </c>
    </row>
    <row r="1584" spans="1:8">
      <c r="A1584" s="12">
        <v>255175</v>
      </c>
      <c r="B1584" s="13" t="s">
        <v>320</v>
      </c>
      <c r="C1584" s="14" t="str">
        <f t="shared" si="48"/>
        <v>210</v>
      </c>
      <c r="D1584" s="14" t="str">
        <f t="shared" si="49"/>
        <v>21011</v>
      </c>
      <c r="E1584" s="14">
        <f>IF(ISNA(VLOOKUP(F1584,'2021功能科目'!A:B,2,FALSE)),"",VLOOKUP(F1584,'2021功能科目'!A:B,2,FALSE))</f>
        <v>2101199</v>
      </c>
      <c r="F1584" s="13" t="s">
        <v>412</v>
      </c>
      <c r="G1584" s="15">
        <v>90000</v>
      </c>
      <c r="H1584" s="15">
        <v>90000</v>
      </c>
    </row>
    <row r="1585" spans="1:8">
      <c r="A1585" s="12">
        <v>255175</v>
      </c>
      <c r="B1585" s="13" t="s">
        <v>320</v>
      </c>
      <c r="C1585" s="14" t="str">
        <f t="shared" si="48"/>
        <v>221</v>
      </c>
      <c r="D1585" s="14" t="str">
        <f t="shared" si="49"/>
        <v>22102</v>
      </c>
      <c r="E1585" s="14">
        <f>IF(ISNA(VLOOKUP(F1585,'2021功能科目'!A:B,2,FALSE)),"",VLOOKUP(F1585,'2021功能科目'!A:B,2,FALSE))</f>
        <v>2210201</v>
      </c>
      <c r="F1585" s="13" t="s">
        <v>413</v>
      </c>
      <c r="G1585" s="15">
        <v>1106457</v>
      </c>
      <c r="H1585" s="15">
        <v>1026969.12</v>
      </c>
    </row>
    <row r="1586" spans="1:8">
      <c r="A1586" s="12">
        <v>255175</v>
      </c>
      <c r="B1586" s="13" t="s">
        <v>320</v>
      </c>
      <c r="C1586" s="14" t="str">
        <f t="shared" si="48"/>
        <v>221</v>
      </c>
      <c r="D1586" s="14" t="str">
        <f t="shared" si="49"/>
        <v>22102</v>
      </c>
      <c r="E1586" s="14">
        <f>IF(ISNA(VLOOKUP(F1586,'2021功能科目'!A:B,2,FALSE)),"",VLOOKUP(F1586,'2021功能科目'!A:B,2,FALSE))</f>
        <v>2210202</v>
      </c>
      <c r="F1586" s="13" t="s">
        <v>414</v>
      </c>
      <c r="G1586" s="15">
        <v>57320</v>
      </c>
      <c r="H1586" s="15">
        <v>56760</v>
      </c>
    </row>
    <row r="1587" spans="1:8">
      <c r="A1587" s="12">
        <v>255175</v>
      </c>
      <c r="B1587" s="13" t="s">
        <v>320</v>
      </c>
      <c r="C1587" s="14" t="str">
        <f t="shared" si="48"/>
        <v>221</v>
      </c>
      <c r="D1587" s="14" t="str">
        <f t="shared" si="49"/>
        <v>22102</v>
      </c>
      <c r="E1587" s="14">
        <f>IF(ISNA(VLOOKUP(F1587,'2021功能科目'!A:B,2,FALSE)),"",VLOOKUP(F1587,'2021功能科目'!A:B,2,FALSE))</f>
        <v>2210203</v>
      </c>
      <c r="F1587" s="13" t="s">
        <v>415</v>
      </c>
      <c r="G1587" s="15">
        <v>950811</v>
      </c>
      <c r="H1587" s="15">
        <v>974616</v>
      </c>
    </row>
    <row r="1588" spans="1:8">
      <c r="A1588" s="12">
        <v>255176</v>
      </c>
      <c r="B1588" s="13" t="s">
        <v>321</v>
      </c>
      <c r="C1588" s="14" t="str">
        <f t="shared" si="48"/>
        <v>205</v>
      </c>
      <c r="D1588" s="14" t="str">
        <f t="shared" si="49"/>
        <v>20502</v>
      </c>
      <c r="E1588" s="14">
        <f>IF(ISNA(VLOOKUP(F1588,'2021功能科目'!A:B,2,FALSE)),"",VLOOKUP(F1588,'2021功能科目'!A:B,2,FALSE))</f>
        <v>2050299</v>
      </c>
      <c r="F1588" s="13" t="s">
        <v>404</v>
      </c>
      <c r="G1588" s="15">
        <v>15467160.64</v>
      </c>
      <c r="H1588" s="15">
        <v>12852351.46</v>
      </c>
    </row>
    <row r="1589" spans="1:8">
      <c r="A1589" s="12">
        <v>255176</v>
      </c>
      <c r="B1589" s="13" t="s">
        <v>321</v>
      </c>
      <c r="C1589" s="14" t="str">
        <f t="shared" si="48"/>
        <v>205</v>
      </c>
      <c r="D1589" s="14" t="str">
        <f t="shared" si="49"/>
        <v>20508</v>
      </c>
      <c r="E1589" s="14">
        <f>IF(ISNA(VLOOKUP(F1589,'2021功能科目'!A:B,2,FALSE)),"",VLOOKUP(F1589,'2021功能科目'!A:B,2,FALSE))</f>
        <v>2050803</v>
      </c>
      <c r="F1589" s="13" t="s">
        <v>406</v>
      </c>
      <c r="G1589" s="15">
        <v>0</v>
      </c>
      <c r="H1589" s="15">
        <v>24480</v>
      </c>
    </row>
    <row r="1590" spans="1:8">
      <c r="A1590" s="12">
        <v>255176</v>
      </c>
      <c r="B1590" s="13" t="s">
        <v>321</v>
      </c>
      <c r="C1590" s="14" t="str">
        <f t="shared" si="48"/>
        <v>205</v>
      </c>
      <c r="D1590" s="14" t="str">
        <f t="shared" si="49"/>
        <v>20509</v>
      </c>
      <c r="E1590" s="14">
        <f>IF(ISNA(VLOOKUP(F1590,'2021功能科目'!A:B,2,FALSE)),"",VLOOKUP(F1590,'2021功能科目'!A:B,2,FALSE))</f>
        <v>2050999</v>
      </c>
      <c r="F1590" s="13" t="s">
        <v>421</v>
      </c>
      <c r="G1590" s="15">
        <v>422600</v>
      </c>
      <c r="H1590" s="15">
        <v>422600</v>
      </c>
    </row>
    <row r="1591" spans="1:8">
      <c r="A1591" s="12">
        <v>255176</v>
      </c>
      <c r="B1591" s="13" t="s">
        <v>321</v>
      </c>
      <c r="C1591" s="14" t="str">
        <f t="shared" si="48"/>
        <v>206</v>
      </c>
      <c r="D1591" s="14" t="str">
        <f t="shared" si="49"/>
        <v>20604</v>
      </c>
      <c r="E1591" s="14">
        <f>IF(ISNA(VLOOKUP(F1591,'2021功能科目'!A:B,2,FALSE)),"",VLOOKUP(F1591,'2021功能科目'!A:B,2,FALSE))</f>
        <v>2060499</v>
      </c>
      <c r="F1591" s="13" t="s">
        <v>426</v>
      </c>
      <c r="G1591" s="15">
        <v>396800</v>
      </c>
      <c r="H1591" s="15">
        <v>0</v>
      </c>
    </row>
    <row r="1592" spans="1:8">
      <c r="A1592" s="12">
        <v>255176</v>
      </c>
      <c r="B1592" s="13" t="s">
        <v>321</v>
      </c>
      <c r="C1592" s="14" t="str">
        <f t="shared" si="48"/>
        <v>206</v>
      </c>
      <c r="D1592" s="14" t="str">
        <f t="shared" si="49"/>
        <v>20607</v>
      </c>
      <c r="E1592" s="14">
        <f>IF(ISNA(VLOOKUP(F1592,'2021功能科目'!A:B,2,FALSE)),"",VLOOKUP(F1592,'2021功能科目'!A:B,2,FALSE))</f>
        <v>2060702</v>
      </c>
      <c r="F1592" s="13" t="s">
        <v>424</v>
      </c>
      <c r="G1592" s="15">
        <v>3200</v>
      </c>
      <c r="H1592" s="15">
        <v>0</v>
      </c>
    </row>
    <row r="1593" spans="1:8">
      <c r="A1593" s="12">
        <v>255176</v>
      </c>
      <c r="B1593" s="13" t="s">
        <v>321</v>
      </c>
      <c r="C1593" s="14" t="str">
        <f t="shared" si="48"/>
        <v>208</v>
      </c>
      <c r="D1593" s="14" t="str">
        <f t="shared" si="49"/>
        <v>20805</v>
      </c>
      <c r="E1593" s="14">
        <f>IF(ISNA(VLOOKUP(F1593,'2021功能科目'!A:B,2,FALSE)),"",VLOOKUP(F1593,'2021功能科目'!A:B,2,FALSE))</f>
        <v>2080502</v>
      </c>
      <c r="F1593" s="13" t="s">
        <v>408</v>
      </c>
      <c r="G1593" s="15">
        <v>642128</v>
      </c>
      <c r="H1593" s="15">
        <v>496422</v>
      </c>
    </row>
    <row r="1594" spans="1:8">
      <c r="A1594" s="12">
        <v>255176</v>
      </c>
      <c r="B1594" s="13" t="s">
        <v>321</v>
      </c>
      <c r="C1594" s="14" t="str">
        <f t="shared" si="48"/>
        <v>208</v>
      </c>
      <c r="D1594" s="14" t="str">
        <f t="shared" si="49"/>
        <v>20805</v>
      </c>
      <c r="E1594" s="14">
        <f>IF(ISNA(VLOOKUP(F1594,'2021功能科目'!A:B,2,FALSE)),"",VLOOKUP(F1594,'2021功能科目'!A:B,2,FALSE))</f>
        <v>2080505</v>
      </c>
      <c r="F1594" s="13" t="s">
        <v>409</v>
      </c>
      <c r="G1594" s="15">
        <v>1035792.8</v>
      </c>
      <c r="H1594" s="15">
        <v>1076030.08</v>
      </c>
    </row>
    <row r="1595" spans="1:8">
      <c r="A1595" s="12">
        <v>255176</v>
      </c>
      <c r="B1595" s="13" t="s">
        <v>321</v>
      </c>
      <c r="C1595" s="14" t="str">
        <f t="shared" si="48"/>
        <v>208</v>
      </c>
      <c r="D1595" s="14" t="str">
        <f t="shared" si="49"/>
        <v>20805</v>
      </c>
      <c r="E1595" s="14">
        <f>IF(ISNA(VLOOKUP(F1595,'2021功能科目'!A:B,2,FALSE)),"",VLOOKUP(F1595,'2021功能科目'!A:B,2,FALSE))</f>
        <v>2080506</v>
      </c>
      <c r="F1595" s="13" t="s">
        <v>410</v>
      </c>
      <c r="G1595" s="15">
        <v>517896.4</v>
      </c>
      <c r="H1595" s="15">
        <v>538015.04</v>
      </c>
    </row>
    <row r="1596" spans="1:8">
      <c r="A1596" s="12">
        <v>255176</v>
      </c>
      <c r="B1596" s="13" t="s">
        <v>321</v>
      </c>
      <c r="C1596" s="14" t="str">
        <f t="shared" si="48"/>
        <v>210</v>
      </c>
      <c r="D1596" s="14" t="str">
        <f t="shared" si="49"/>
        <v>21011</v>
      </c>
      <c r="E1596" s="14">
        <f>IF(ISNA(VLOOKUP(F1596,'2021功能科目'!A:B,2,FALSE)),"",VLOOKUP(F1596,'2021功能科目'!A:B,2,FALSE))</f>
        <v>2101102</v>
      </c>
      <c r="F1596" s="13" t="s">
        <v>411</v>
      </c>
      <c r="G1596" s="15">
        <v>863661.44</v>
      </c>
      <c r="H1596" s="15">
        <v>874274.44</v>
      </c>
    </row>
    <row r="1597" spans="1:8">
      <c r="A1597" s="12">
        <v>255176</v>
      </c>
      <c r="B1597" s="13" t="s">
        <v>321</v>
      </c>
      <c r="C1597" s="14" t="str">
        <f t="shared" si="48"/>
        <v>221</v>
      </c>
      <c r="D1597" s="14" t="str">
        <f t="shared" si="49"/>
        <v>22102</v>
      </c>
      <c r="E1597" s="14">
        <f>IF(ISNA(VLOOKUP(F1597,'2021功能科目'!A:B,2,FALSE)),"",VLOOKUP(F1597,'2021功能科目'!A:B,2,FALSE))</f>
        <v>2210201</v>
      </c>
      <c r="F1597" s="13" t="s">
        <v>413</v>
      </c>
      <c r="G1597" s="15">
        <v>947409</v>
      </c>
      <c r="H1597" s="15">
        <v>884782.56</v>
      </c>
    </row>
    <row r="1598" spans="1:8">
      <c r="A1598" s="12">
        <v>255176</v>
      </c>
      <c r="B1598" s="13" t="s">
        <v>321</v>
      </c>
      <c r="C1598" s="14" t="str">
        <f t="shared" si="48"/>
        <v>221</v>
      </c>
      <c r="D1598" s="14" t="str">
        <f t="shared" si="49"/>
        <v>22102</v>
      </c>
      <c r="E1598" s="14">
        <f>IF(ISNA(VLOOKUP(F1598,'2021功能科目'!A:B,2,FALSE)),"",VLOOKUP(F1598,'2021功能科目'!A:B,2,FALSE))</f>
        <v>2210202</v>
      </c>
      <c r="F1598" s="13" t="s">
        <v>414</v>
      </c>
      <c r="G1598" s="15">
        <v>44400</v>
      </c>
      <c r="H1598" s="15">
        <v>45120</v>
      </c>
    </row>
    <row r="1599" spans="1:8">
      <c r="A1599" s="12">
        <v>255176</v>
      </c>
      <c r="B1599" s="13" t="s">
        <v>321</v>
      </c>
      <c r="C1599" s="14" t="str">
        <f t="shared" si="48"/>
        <v>221</v>
      </c>
      <c r="D1599" s="14" t="str">
        <f t="shared" si="49"/>
        <v>22102</v>
      </c>
      <c r="E1599" s="14">
        <f>IF(ISNA(VLOOKUP(F1599,'2021功能科目'!A:B,2,FALSE)),"",VLOOKUP(F1599,'2021功能科目'!A:B,2,FALSE))</f>
        <v>2210203</v>
      </c>
      <c r="F1599" s="13" t="s">
        <v>415</v>
      </c>
      <c r="G1599" s="15">
        <v>896846</v>
      </c>
      <c r="H1599" s="15">
        <v>896856</v>
      </c>
    </row>
    <row r="1600" spans="1:8">
      <c r="A1600" s="12">
        <v>255177</v>
      </c>
      <c r="B1600" s="13" t="s">
        <v>322</v>
      </c>
      <c r="C1600" s="14" t="str">
        <f t="shared" si="48"/>
        <v>205</v>
      </c>
      <c r="D1600" s="14" t="str">
        <f t="shared" si="49"/>
        <v>20502</v>
      </c>
      <c r="E1600" s="14">
        <f>IF(ISNA(VLOOKUP(F1600,'2021功能科目'!A:B,2,FALSE)),"",VLOOKUP(F1600,'2021功能科目'!A:B,2,FALSE))</f>
        <v>2050299</v>
      </c>
      <c r="F1600" s="13" t="s">
        <v>404</v>
      </c>
      <c r="G1600" s="15">
        <v>8372924.7</v>
      </c>
      <c r="H1600" s="15">
        <v>8133307.42</v>
      </c>
    </row>
    <row r="1601" spans="1:8">
      <c r="A1601" s="12">
        <v>255177</v>
      </c>
      <c r="B1601" s="13" t="s">
        <v>322</v>
      </c>
      <c r="C1601" s="14" t="str">
        <f t="shared" si="48"/>
        <v>205</v>
      </c>
      <c r="D1601" s="14" t="str">
        <f t="shared" si="49"/>
        <v>20508</v>
      </c>
      <c r="E1601" s="14">
        <f>IF(ISNA(VLOOKUP(F1601,'2021功能科目'!A:B,2,FALSE)),"",VLOOKUP(F1601,'2021功能科目'!A:B,2,FALSE))</f>
        <v>2050803</v>
      </c>
      <c r="F1601" s="13" t="s">
        <v>406</v>
      </c>
      <c r="G1601" s="15">
        <v>3160</v>
      </c>
      <c r="H1601" s="15">
        <v>19040</v>
      </c>
    </row>
    <row r="1602" spans="1:8">
      <c r="A1602" s="12">
        <v>255177</v>
      </c>
      <c r="B1602" s="13" t="s">
        <v>322</v>
      </c>
      <c r="C1602" s="14" t="str">
        <f t="shared" si="48"/>
        <v>205</v>
      </c>
      <c r="D1602" s="14" t="str">
        <f t="shared" si="49"/>
        <v>20509</v>
      </c>
      <c r="E1602" s="14">
        <f>IF(ISNA(VLOOKUP(F1602,'2021功能科目'!A:B,2,FALSE)),"",VLOOKUP(F1602,'2021功能科目'!A:B,2,FALSE))</f>
        <v>2050999</v>
      </c>
      <c r="F1602" s="13" t="s">
        <v>421</v>
      </c>
      <c r="G1602" s="15">
        <v>18000</v>
      </c>
      <c r="H1602" s="15">
        <v>18000</v>
      </c>
    </row>
    <row r="1603" spans="1:8">
      <c r="A1603" s="12">
        <v>255177</v>
      </c>
      <c r="B1603" s="13" t="s">
        <v>322</v>
      </c>
      <c r="C1603" s="14" t="str">
        <f t="shared" ref="C1603:C1666" si="50">LEFT(D1603,3)</f>
        <v>208</v>
      </c>
      <c r="D1603" s="14" t="str">
        <f t="shared" ref="D1603:D1666" si="51">LEFT(E1603,5)</f>
        <v>20805</v>
      </c>
      <c r="E1603" s="14">
        <f>IF(ISNA(VLOOKUP(F1603,'2021功能科目'!A:B,2,FALSE)),"",VLOOKUP(F1603,'2021功能科目'!A:B,2,FALSE))</f>
        <v>2080502</v>
      </c>
      <c r="F1603" s="13" t="s">
        <v>408</v>
      </c>
      <c r="G1603" s="15">
        <v>471238.7</v>
      </c>
      <c r="H1603" s="15">
        <v>329562</v>
      </c>
    </row>
    <row r="1604" spans="1:8">
      <c r="A1604" s="12">
        <v>255177</v>
      </c>
      <c r="B1604" s="13" t="s">
        <v>322</v>
      </c>
      <c r="C1604" s="14" t="str">
        <f t="shared" si="50"/>
        <v>208</v>
      </c>
      <c r="D1604" s="14" t="str">
        <f t="shared" si="51"/>
        <v>20805</v>
      </c>
      <c r="E1604" s="14">
        <f>IF(ISNA(VLOOKUP(F1604,'2021功能科目'!A:B,2,FALSE)),"",VLOOKUP(F1604,'2021功能科目'!A:B,2,FALSE))</f>
        <v>2080505</v>
      </c>
      <c r="F1604" s="13" t="s">
        <v>409</v>
      </c>
      <c r="G1604" s="15">
        <v>783260.96</v>
      </c>
      <c r="H1604" s="15">
        <v>864826.88</v>
      </c>
    </row>
    <row r="1605" spans="1:8">
      <c r="A1605" s="12">
        <v>255177</v>
      </c>
      <c r="B1605" s="13" t="s">
        <v>322</v>
      </c>
      <c r="C1605" s="14" t="str">
        <f t="shared" si="50"/>
        <v>208</v>
      </c>
      <c r="D1605" s="14" t="str">
        <f t="shared" si="51"/>
        <v>20805</v>
      </c>
      <c r="E1605" s="14">
        <f>IF(ISNA(VLOOKUP(F1605,'2021功能科目'!A:B,2,FALSE)),"",VLOOKUP(F1605,'2021功能科目'!A:B,2,FALSE))</f>
        <v>2080506</v>
      </c>
      <c r="F1605" s="13" t="s">
        <v>410</v>
      </c>
      <c r="G1605" s="15">
        <v>391630.48</v>
      </c>
      <c r="H1605" s="15">
        <v>432413.44</v>
      </c>
    </row>
    <row r="1606" spans="1:8">
      <c r="A1606" s="12">
        <v>255177</v>
      </c>
      <c r="B1606" s="13" t="s">
        <v>322</v>
      </c>
      <c r="C1606" s="14" t="str">
        <f t="shared" si="50"/>
        <v>210</v>
      </c>
      <c r="D1606" s="14" t="str">
        <f t="shared" si="51"/>
        <v>21011</v>
      </c>
      <c r="E1606" s="14">
        <f>IF(ISNA(VLOOKUP(F1606,'2021功能科目'!A:B,2,FALSE)),"",VLOOKUP(F1606,'2021功能科目'!A:B,2,FALSE))</f>
        <v>2101102</v>
      </c>
      <c r="F1606" s="13" t="s">
        <v>411</v>
      </c>
      <c r="G1606" s="15">
        <v>712892.92</v>
      </c>
      <c r="H1606" s="15">
        <v>702671.84</v>
      </c>
    </row>
    <row r="1607" spans="1:8">
      <c r="A1607" s="12">
        <v>255177</v>
      </c>
      <c r="B1607" s="13" t="s">
        <v>322</v>
      </c>
      <c r="C1607" s="14" t="str">
        <f t="shared" si="50"/>
        <v>221</v>
      </c>
      <c r="D1607" s="14" t="str">
        <f t="shared" si="51"/>
        <v>22102</v>
      </c>
      <c r="E1607" s="14">
        <f>IF(ISNA(VLOOKUP(F1607,'2021功能科目'!A:B,2,FALSE)),"",VLOOKUP(F1607,'2021功能科目'!A:B,2,FALSE))</f>
        <v>2210201</v>
      </c>
      <c r="F1607" s="13" t="s">
        <v>413</v>
      </c>
      <c r="G1607" s="15">
        <v>776285</v>
      </c>
      <c r="H1607" s="15">
        <v>709100.16</v>
      </c>
    </row>
    <row r="1608" spans="1:8">
      <c r="A1608" s="12">
        <v>255177</v>
      </c>
      <c r="B1608" s="13" t="s">
        <v>322</v>
      </c>
      <c r="C1608" s="14" t="str">
        <f t="shared" si="50"/>
        <v>221</v>
      </c>
      <c r="D1608" s="14" t="str">
        <f t="shared" si="51"/>
        <v>22102</v>
      </c>
      <c r="E1608" s="14">
        <f>IF(ISNA(VLOOKUP(F1608,'2021功能科目'!A:B,2,FALSE)),"",VLOOKUP(F1608,'2021功能科目'!A:B,2,FALSE))</f>
        <v>2210202</v>
      </c>
      <c r="F1608" s="13" t="s">
        <v>414</v>
      </c>
      <c r="G1608" s="15">
        <v>27880</v>
      </c>
      <c r="H1608" s="15">
        <v>28920</v>
      </c>
    </row>
    <row r="1609" spans="1:8">
      <c r="A1609" s="12">
        <v>255177</v>
      </c>
      <c r="B1609" s="13" t="s">
        <v>322</v>
      </c>
      <c r="C1609" s="14" t="str">
        <f t="shared" si="50"/>
        <v>221</v>
      </c>
      <c r="D1609" s="14" t="str">
        <f t="shared" si="51"/>
        <v>22102</v>
      </c>
      <c r="E1609" s="14">
        <f>IF(ISNA(VLOOKUP(F1609,'2021功能科目'!A:B,2,FALSE)),"",VLOOKUP(F1609,'2021功能科目'!A:B,2,FALSE))</f>
        <v>2210203</v>
      </c>
      <c r="F1609" s="13" t="s">
        <v>415</v>
      </c>
      <c r="G1609" s="15">
        <v>678352</v>
      </c>
      <c r="H1609" s="15">
        <v>664044</v>
      </c>
    </row>
    <row r="1610" spans="1:8">
      <c r="A1610" s="12">
        <v>255178</v>
      </c>
      <c r="B1610" s="13" t="s">
        <v>323</v>
      </c>
      <c r="C1610" s="14" t="str">
        <f t="shared" si="50"/>
        <v>205</v>
      </c>
      <c r="D1610" s="14" t="str">
        <f t="shared" si="51"/>
        <v>20502</v>
      </c>
      <c r="E1610" s="14">
        <f>IF(ISNA(VLOOKUP(F1610,'2021功能科目'!A:B,2,FALSE)),"",VLOOKUP(F1610,'2021功能科目'!A:B,2,FALSE))</f>
        <v>2050299</v>
      </c>
      <c r="F1610" s="13" t="s">
        <v>404</v>
      </c>
      <c r="G1610" s="15">
        <v>5338634.54</v>
      </c>
      <c r="H1610" s="15">
        <v>4918786.81</v>
      </c>
    </row>
    <row r="1611" spans="1:8">
      <c r="A1611" s="12">
        <v>255178</v>
      </c>
      <c r="B1611" s="13" t="s">
        <v>323</v>
      </c>
      <c r="C1611" s="14" t="str">
        <f t="shared" si="50"/>
        <v>205</v>
      </c>
      <c r="D1611" s="14" t="str">
        <f t="shared" si="51"/>
        <v>20508</v>
      </c>
      <c r="E1611" s="14">
        <f>IF(ISNA(VLOOKUP(F1611,'2021功能科目'!A:B,2,FALSE)),"",VLOOKUP(F1611,'2021功能科目'!A:B,2,FALSE))</f>
        <v>2050803</v>
      </c>
      <c r="F1611" s="13" t="s">
        <v>406</v>
      </c>
      <c r="G1611" s="15">
        <v>8984</v>
      </c>
      <c r="H1611" s="15">
        <v>11560</v>
      </c>
    </row>
    <row r="1612" spans="1:8">
      <c r="A1612" s="12">
        <v>255178</v>
      </c>
      <c r="B1612" s="13" t="s">
        <v>323</v>
      </c>
      <c r="C1612" s="14" t="str">
        <f t="shared" si="50"/>
        <v>205</v>
      </c>
      <c r="D1612" s="14" t="str">
        <f t="shared" si="51"/>
        <v>20509</v>
      </c>
      <c r="E1612" s="14">
        <f>IF(ISNA(VLOOKUP(F1612,'2021功能科目'!A:B,2,FALSE)),"",VLOOKUP(F1612,'2021功能科目'!A:B,2,FALSE))</f>
        <v>2050999</v>
      </c>
      <c r="F1612" s="13" t="s">
        <v>421</v>
      </c>
      <c r="G1612" s="15">
        <v>1750</v>
      </c>
      <c r="H1612" s="15">
        <v>3960</v>
      </c>
    </row>
    <row r="1613" spans="1:8">
      <c r="A1613" s="12">
        <v>255178</v>
      </c>
      <c r="B1613" s="13" t="s">
        <v>323</v>
      </c>
      <c r="C1613" s="14" t="str">
        <f t="shared" si="50"/>
        <v>208</v>
      </c>
      <c r="D1613" s="14" t="str">
        <f t="shared" si="51"/>
        <v>20805</v>
      </c>
      <c r="E1613" s="14">
        <f>IF(ISNA(VLOOKUP(F1613,'2021功能科目'!A:B,2,FALSE)),"",VLOOKUP(F1613,'2021功能科目'!A:B,2,FALSE))</f>
        <v>2080502</v>
      </c>
      <c r="F1613" s="13" t="s">
        <v>408</v>
      </c>
      <c r="G1613" s="15">
        <v>416898.8</v>
      </c>
      <c r="H1613" s="15">
        <v>296180</v>
      </c>
    </row>
    <row r="1614" spans="1:8">
      <c r="A1614" s="12">
        <v>255178</v>
      </c>
      <c r="B1614" s="13" t="s">
        <v>323</v>
      </c>
      <c r="C1614" s="14" t="str">
        <f t="shared" si="50"/>
        <v>208</v>
      </c>
      <c r="D1614" s="14" t="str">
        <f t="shared" si="51"/>
        <v>20805</v>
      </c>
      <c r="E1614" s="14">
        <f>IF(ISNA(VLOOKUP(F1614,'2021功能科目'!A:B,2,FALSE)),"",VLOOKUP(F1614,'2021功能科目'!A:B,2,FALSE))</f>
        <v>2080505</v>
      </c>
      <c r="F1614" s="13" t="s">
        <v>409</v>
      </c>
      <c r="G1614" s="15">
        <v>466624.64</v>
      </c>
      <c r="H1614" s="15">
        <v>466563.84</v>
      </c>
    </row>
    <row r="1615" spans="1:8">
      <c r="A1615" s="12">
        <v>255178</v>
      </c>
      <c r="B1615" s="13" t="s">
        <v>323</v>
      </c>
      <c r="C1615" s="14" t="str">
        <f t="shared" si="50"/>
        <v>208</v>
      </c>
      <c r="D1615" s="14" t="str">
        <f t="shared" si="51"/>
        <v>20805</v>
      </c>
      <c r="E1615" s="14">
        <f>IF(ISNA(VLOOKUP(F1615,'2021功能科目'!A:B,2,FALSE)),"",VLOOKUP(F1615,'2021功能科目'!A:B,2,FALSE))</f>
        <v>2080506</v>
      </c>
      <c r="F1615" s="13" t="s">
        <v>410</v>
      </c>
      <c r="G1615" s="15">
        <v>233312.32</v>
      </c>
      <c r="H1615" s="15">
        <v>233281.92</v>
      </c>
    </row>
    <row r="1616" spans="1:8">
      <c r="A1616" s="12">
        <v>255178</v>
      </c>
      <c r="B1616" s="13" t="s">
        <v>323</v>
      </c>
      <c r="C1616" s="14" t="str">
        <f t="shared" si="50"/>
        <v>210</v>
      </c>
      <c r="D1616" s="14" t="str">
        <f t="shared" si="51"/>
        <v>21011</v>
      </c>
      <c r="E1616" s="14">
        <f>IF(ISNA(VLOOKUP(F1616,'2021功能科目'!A:B,2,FALSE)),"",VLOOKUP(F1616,'2021功能科目'!A:B,2,FALSE))</f>
        <v>2101102</v>
      </c>
      <c r="F1616" s="13" t="s">
        <v>411</v>
      </c>
      <c r="G1616" s="15">
        <v>416162.02</v>
      </c>
      <c r="H1616" s="15">
        <v>379083.12</v>
      </c>
    </row>
    <row r="1617" spans="1:8">
      <c r="A1617" s="12">
        <v>255178</v>
      </c>
      <c r="B1617" s="13" t="s">
        <v>323</v>
      </c>
      <c r="C1617" s="14" t="str">
        <f t="shared" si="50"/>
        <v>221</v>
      </c>
      <c r="D1617" s="14" t="str">
        <f t="shared" si="51"/>
        <v>22102</v>
      </c>
      <c r="E1617" s="14">
        <f>IF(ISNA(VLOOKUP(F1617,'2021功能科目'!A:B,2,FALSE)),"",VLOOKUP(F1617,'2021功能科目'!A:B,2,FALSE))</f>
        <v>2210201</v>
      </c>
      <c r="F1617" s="13" t="s">
        <v>413</v>
      </c>
      <c r="G1617" s="15">
        <v>426613</v>
      </c>
      <c r="H1617" s="15">
        <v>386642.88</v>
      </c>
    </row>
    <row r="1618" spans="1:8">
      <c r="A1618" s="12">
        <v>255178</v>
      </c>
      <c r="B1618" s="13" t="s">
        <v>323</v>
      </c>
      <c r="C1618" s="14" t="str">
        <f t="shared" si="50"/>
        <v>221</v>
      </c>
      <c r="D1618" s="14" t="str">
        <f t="shared" si="51"/>
        <v>22102</v>
      </c>
      <c r="E1618" s="14">
        <f>IF(ISNA(VLOOKUP(F1618,'2021功能科目'!A:B,2,FALSE)),"",VLOOKUP(F1618,'2021功能科目'!A:B,2,FALSE))</f>
        <v>2210202</v>
      </c>
      <c r="F1618" s="13" t="s">
        <v>414</v>
      </c>
      <c r="G1618" s="15">
        <v>25680</v>
      </c>
      <c r="H1618" s="15">
        <v>26640</v>
      </c>
    </row>
    <row r="1619" spans="1:8">
      <c r="A1619" s="12">
        <v>255178</v>
      </c>
      <c r="B1619" s="13" t="s">
        <v>323</v>
      </c>
      <c r="C1619" s="14" t="str">
        <f t="shared" si="50"/>
        <v>221</v>
      </c>
      <c r="D1619" s="14" t="str">
        <f t="shared" si="51"/>
        <v>22102</v>
      </c>
      <c r="E1619" s="14">
        <f>IF(ISNA(VLOOKUP(F1619,'2021功能科目'!A:B,2,FALSE)),"",VLOOKUP(F1619,'2021功能科目'!A:B,2,FALSE))</f>
        <v>2210203</v>
      </c>
      <c r="F1619" s="13" t="s">
        <v>415</v>
      </c>
      <c r="G1619" s="15">
        <v>353857</v>
      </c>
      <c r="H1619" s="15">
        <v>344808</v>
      </c>
    </row>
    <row r="1620" spans="1:8">
      <c r="A1620" s="12">
        <v>255181</v>
      </c>
      <c r="B1620" s="13" t="s">
        <v>324</v>
      </c>
      <c r="C1620" s="14" t="str">
        <f t="shared" si="50"/>
        <v>205</v>
      </c>
      <c r="D1620" s="14" t="str">
        <f t="shared" si="51"/>
        <v>20502</v>
      </c>
      <c r="E1620" s="14">
        <f>IF(ISNA(VLOOKUP(F1620,'2021功能科目'!A:B,2,FALSE)),"",VLOOKUP(F1620,'2021功能科目'!A:B,2,FALSE))</f>
        <v>2050201</v>
      </c>
      <c r="F1620" s="13" t="s">
        <v>402</v>
      </c>
      <c r="G1620" s="15">
        <v>27182914.11</v>
      </c>
      <c r="H1620" s="15">
        <v>15630000</v>
      </c>
    </row>
    <row r="1621" spans="1:8">
      <c r="A1621" s="12">
        <v>255181</v>
      </c>
      <c r="B1621" s="13" t="s">
        <v>324</v>
      </c>
      <c r="C1621" s="14" t="str">
        <f t="shared" si="50"/>
        <v>205</v>
      </c>
      <c r="D1621" s="14" t="str">
        <f t="shared" si="51"/>
        <v>20502</v>
      </c>
      <c r="E1621" s="14">
        <f>IF(ISNA(VLOOKUP(F1621,'2021功能科目'!A:B,2,FALSE)),"",VLOOKUP(F1621,'2021功能科目'!A:B,2,FALSE))</f>
        <v>2050202</v>
      </c>
      <c r="F1621" s="13" t="s">
        <v>420</v>
      </c>
      <c r="G1621" s="15">
        <v>99122234.04</v>
      </c>
      <c r="H1621" s="15">
        <v>60760000</v>
      </c>
    </row>
    <row r="1622" spans="1:8">
      <c r="A1622" s="12">
        <v>255181</v>
      </c>
      <c r="B1622" s="13" t="s">
        <v>324</v>
      </c>
      <c r="C1622" s="14" t="str">
        <f t="shared" si="50"/>
        <v>205</v>
      </c>
      <c r="D1622" s="14" t="str">
        <f t="shared" si="51"/>
        <v>20502</v>
      </c>
      <c r="E1622" s="14">
        <f>IF(ISNA(VLOOKUP(F1622,'2021功能科目'!A:B,2,FALSE)),"",VLOOKUP(F1622,'2021功能科目'!A:B,2,FALSE))</f>
        <v>2050203</v>
      </c>
      <c r="F1622" s="13" t="s">
        <v>405</v>
      </c>
      <c r="G1622" s="15">
        <v>256908645.01</v>
      </c>
      <c r="H1622" s="15">
        <v>137420000</v>
      </c>
    </row>
    <row r="1623" spans="1:8">
      <c r="A1623" s="12">
        <v>255181</v>
      </c>
      <c r="B1623" s="13" t="s">
        <v>324</v>
      </c>
      <c r="C1623" s="14" t="str">
        <f t="shared" si="50"/>
        <v>205</v>
      </c>
      <c r="D1623" s="14" t="str">
        <f t="shared" si="51"/>
        <v>20502</v>
      </c>
      <c r="E1623" s="14">
        <f>IF(ISNA(VLOOKUP(F1623,'2021功能科目'!A:B,2,FALSE)),"",VLOOKUP(F1623,'2021功能科目'!A:B,2,FALSE))</f>
        <v>2050204</v>
      </c>
      <c r="F1623" s="13" t="s">
        <v>403</v>
      </c>
      <c r="G1623" s="15">
        <v>66142188.24</v>
      </c>
      <c r="H1623" s="15">
        <v>47570000</v>
      </c>
    </row>
    <row r="1624" spans="1:8">
      <c r="A1624" s="12">
        <v>255181</v>
      </c>
      <c r="B1624" s="13" t="s">
        <v>324</v>
      </c>
      <c r="C1624" s="14" t="str">
        <f t="shared" si="50"/>
        <v>205</v>
      </c>
      <c r="D1624" s="14" t="str">
        <f t="shared" si="51"/>
        <v>20502</v>
      </c>
      <c r="E1624" s="14">
        <f>IF(ISNA(VLOOKUP(F1624,'2021功能科目'!A:B,2,FALSE)),"",VLOOKUP(F1624,'2021功能科目'!A:B,2,FALSE))</f>
        <v>2050299</v>
      </c>
      <c r="F1624" s="13" t="s">
        <v>404</v>
      </c>
      <c r="G1624" s="15">
        <v>692726298.03</v>
      </c>
      <c r="H1624" s="15">
        <v>394040112.41</v>
      </c>
    </row>
    <row r="1625" spans="1:8">
      <c r="A1625" s="12">
        <v>255181</v>
      </c>
      <c r="B1625" s="13" t="s">
        <v>324</v>
      </c>
      <c r="C1625" s="14" t="str">
        <f t="shared" si="50"/>
        <v>205</v>
      </c>
      <c r="D1625" s="14" t="str">
        <f t="shared" si="51"/>
        <v>20507</v>
      </c>
      <c r="E1625" s="14">
        <f>IF(ISNA(VLOOKUP(F1625,'2021功能科目'!A:B,2,FALSE)),"",VLOOKUP(F1625,'2021功能科目'!A:B,2,FALSE))</f>
        <v>2050799</v>
      </c>
      <c r="F1625" s="13" t="s">
        <v>429</v>
      </c>
      <c r="G1625" s="15">
        <v>207228.15</v>
      </c>
      <c r="H1625" s="15">
        <v>0</v>
      </c>
    </row>
    <row r="1626" spans="1:8">
      <c r="A1626" s="12">
        <v>255181</v>
      </c>
      <c r="B1626" s="13" t="s">
        <v>324</v>
      </c>
      <c r="C1626" s="14" t="str">
        <f t="shared" si="50"/>
        <v>205</v>
      </c>
      <c r="D1626" s="14" t="str">
        <f t="shared" si="51"/>
        <v>20508</v>
      </c>
      <c r="E1626" s="14">
        <f>IF(ISNA(VLOOKUP(F1626,'2021功能科目'!A:B,2,FALSE)),"",VLOOKUP(F1626,'2021功能科目'!A:B,2,FALSE))</f>
        <v>2050803</v>
      </c>
      <c r="F1626" s="13" t="s">
        <v>406</v>
      </c>
      <c r="G1626" s="15">
        <v>0</v>
      </c>
      <c r="H1626" s="15">
        <v>61880</v>
      </c>
    </row>
    <row r="1627" spans="1:8">
      <c r="A1627" s="12">
        <v>255181</v>
      </c>
      <c r="B1627" s="13" t="s">
        <v>324</v>
      </c>
      <c r="C1627" s="14" t="str">
        <f t="shared" si="50"/>
        <v>205</v>
      </c>
      <c r="D1627" s="14" t="str">
        <f t="shared" si="51"/>
        <v>20509</v>
      </c>
      <c r="E1627" s="14">
        <f>IF(ISNA(VLOOKUP(F1627,'2021功能科目'!A:B,2,FALSE)),"",VLOOKUP(F1627,'2021功能科目'!A:B,2,FALSE))</f>
        <v>2050999</v>
      </c>
      <c r="F1627" s="13" t="s">
        <v>421</v>
      </c>
      <c r="G1627" s="15">
        <v>72083044.17</v>
      </c>
      <c r="H1627" s="15">
        <v>85168000</v>
      </c>
    </row>
    <row r="1628" spans="1:8">
      <c r="A1628" s="12">
        <v>255181</v>
      </c>
      <c r="B1628" s="13" t="s">
        <v>324</v>
      </c>
      <c r="C1628" s="14" t="str">
        <f t="shared" si="50"/>
        <v>208</v>
      </c>
      <c r="D1628" s="14" t="str">
        <f t="shared" si="51"/>
        <v>20805</v>
      </c>
      <c r="E1628" s="14">
        <f>IF(ISNA(VLOOKUP(F1628,'2021功能科目'!A:B,2,FALSE)),"",VLOOKUP(F1628,'2021功能科目'!A:B,2,FALSE))</f>
        <v>2080502</v>
      </c>
      <c r="F1628" s="13" t="s">
        <v>408</v>
      </c>
      <c r="G1628" s="15">
        <v>2531673.87</v>
      </c>
      <c r="H1628" s="15">
        <v>2132656</v>
      </c>
    </row>
    <row r="1629" spans="1:8">
      <c r="A1629" s="12">
        <v>255181</v>
      </c>
      <c r="B1629" s="13" t="s">
        <v>324</v>
      </c>
      <c r="C1629" s="14" t="str">
        <f t="shared" si="50"/>
        <v>208</v>
      </c>
      <c r="D1629" s="14" t="str">
        <f t="shared" si="51"/>
        <v>20805</v>
      </c>
      <c r="E1629" s="14">
        <f>IF(ISNA(VLOOKUP(F1629,'2021功能科目'!A:B,2,FALSE)),"",VLOOKUP(F1629,'2021功能科目'!A:B,2,FALSE))</f>
        <v>2080505</v>
      </c>
      <c r="F1629" s="13" t="s">
        <v>409</v>
      </c>
      <c r="G1629" s="15">
        <v>2364280.64</v>
      </c>
      <c r="H1629" s="15">
        <v>2542073.78</v>
      </c>
    </row>
    <row r="1630" spans="1:8">
      <c r="A1630" s="12">
        <v>255181</v>
      </c>
      <c r="B1630" s="13" t="s">
        <v>324</v>
      </c>
      <c r="C1630" s="14" t="str">
        <f t="shared" si="50"/>
        <v>208</v>
      </c>
      <c r="D1630" s="14" t="str">
        <f t="shared" si="51"/>
        <v>20805</v>
      </c>
      <c r="E1630" s="14">
        <f>IF(ISNA(VLOOKUP(F1630,'2021功能科目'!A:B,2,FALSE)),"",VLOOKUP(F1630,'2021功能科目'!A:B,2,FALSE))</f>
        <v>2080506</v>
      </c>
      <c r="F1630" s="13" t="s">
        <v>410</v>
      </c>
      <c r="G1630" s="15">
        <v>1182140.32</v>
      </c>
      <c r="H1630" s="15">
        <v>1271036.89</v>
      </c>
    </row>
    <row r="1631" spans="1:8">
      <c r="A1631" s="12">
        <v>255181</v>
      </c>
      <c r="B1631" s="13" t="s">
        <v>324</v>
      </c>
      <c r="C1631" s="14" t="str">
        <f t="shared" si="50"/>
        <v>210</v>
      </c>
      <c r="D1631" s="14" t="str">
        <f t="shared" si="51"/>
        <v>21011</v>
      </c>
      <c r="E1631" s="14">
        <f>IF(ISNA(VLOOKUP(F1631,'2021功能科目'!A:B,2,FALSE)),"",VLOOKUP(F1631,'2021功能科目'!A:B,2,FALSE))</f>
        <v>2101102</v>
      </c>
      <c r="F1631" s="13" t="s">
        <v>411</v>
      </c>
      <c r="G1631" s="15">
        <v>2408824.06</v>
      </c>
      <c r="H1631" s="15">
        <v>2065434.95</v>
      </c>
    </row>
    <row r="1632" spans="1:8">
      <c r="A1632" s="12">
        <v>255181</v>
      </c>
      <c r="B1632" s="13" t="s">
        <v>324</v>
      </c>
      <c r="C1632" s="14" t="str">
        <f t="shared" si="50"/>
        <v>210</v>
      </c>
      <c r="D1632" s="14" t="str">
        <f t="shared" si="51"/>
        <v>21011</v>
      </c>
      <c r="E1632" s="14">
        <f>IF(ISNA(VLOOKUP(F1632,'2021功能科目'!A:B,2,FALSE)),"",VLOOKUP(F1632,'2021功能科目'!A:B,2,FALSE))</f>
        <v>2101199</v>
      </c>
      <c r="F1632" s="13" t="s">
        <v>412</v>
      </c>
      <c r="G1632" s="15">
        <v>90000</v>
      </c>
      <c r="H1632" s="15">
        <v>90000</v>
      </c>
    </row>
    <row r="1633" spans="1:8">
      <c r="A1633" s="12">
        <v>255181</v>
      </c>
      <c r="B1633" s="13" t="s">
        <v>324</v>
      </c>
      <c r="C1633" s="14" t="str">
        <f t="shared" si="50"/>
        <v>212</v>
      </c>
      <c r="D1633" s="14" t="str">
        <f t="shared" si="51"/>
        <v>21203</v>
      </c>
      <c r="E1633" s="14">
        <f>IF(ISNA(VLOOKUP(F1633,'2021功能科目'!A:B,2,FALSE)),"",VLOOKUP(F1633,'2021功能科目'!A:B,2,FALSE))</f>
        <v>2120399</v>
      </c>
      <c r="F1633" s="13" t="s">
        <v>430</v>
      </c>
      <c r="G1633" s="15">
        <v>15487245.48</v>
      </c>
      <c r="H1633" s="15">
        <v>39682473.19</v>
      </c>
    </row>
    <row r="1634" spans="1:8">
      <c r="A1634" s="12">
        <v>255181</v>
      </c>
      <c r="B1634" s="13" t="s">
        <v>324</v>
      </c>
      <c r="C1634" s="14" t="str">
        <f t="shared" si="50"/>
        <v>221</v>
      </c>
      <c r="D1634" s="14" t="str">
        <f t="shared" si="51"/>
        <v>22102</v>
      </c>
      <c r="E1634" s="14">
        <f>IF(ISNA(VLOOKUP(F1634,'2021功能科目'!A:B,2,FALSE)),"",VLOOKUP(F1634,'2021功能科目'!A:B,2,FALSE))</f>
        <v>2210201</v>
      </c>
      <c r="F1634" s="13" t="s">
        <v>413</v>
      </c>
      <c r="G1634" s="15">
        <v>2411073</v>
      </c>
      <c r="H1634" s="15">
        <v>2103115.33</v>
      </c>
    </row>
    <row r="1635" spans="1:8">
      <c r="A1635" s="12">
        <v>255181</v>
      </c>
      <c r="B1635" s="13" t="s">
        <v>324</v>
      </c>
      <c r="C1635" s="14" t="str">
        <f t="shared" si="50"/>
        <v>221</v>
      </c>
      <c r="D1635" s="14" t="str">
        <f t="shared" si="51"/>
        <v>22102</v>
      </c>
      <c r="E1635" s="14">
        <f>IF(ISNA(VLOOKUP(F1635,'2021功能科目'!A:B,2,FALSE)),"",VLOOKUP(F1635,'2021功能科目'!A:B,2,FALSE))</f>
        <v>2210202</v>
      </c>
      <c r="F1635" s="13" t="s">
        <v>414</v>
      </c>
      <c r="G1635" s="15">
        <v>139880</v>
      </c>
      <c r="H1635" s="15">
        <v>138840</v>
      </c>
    </row>
    <row r="1636" spans="1:8">
      <c r="A1636" s="12">
        <v>255181</v>
      </c>
      <c r="B1636" s="13" t="s">
        <v>324</v>
      </c>
      <c r="C1636" s="14" t="str">
        <f t="shared" si="50"/>
        <v>221</v>
      </c>
      <c r="D1636" s="14" t="str">
        <f t="shared" si="51"/>
        <v>22102</v>
      </c>
      <c r="E1636" s="14">
        <f>IF(ISNA(VLOOKUP(F1636,'2021功能科目'!A:B,2,FALSE)),"",VLOOKUP(F1636,'2021功能科目'!A:B,2,FALSE))</f>
        <v>2210203</v>
      </c>
      <c r="F1636" s="13" t="s">
        <v>415</v>
      </c>
      <c r="G1636" s="15">
        <v>1637338</v>
      </c>
      <c r="H1636" s="15">
        <v>1516200</v>
      </c>
    </row>
    <row r="1637" spans="1:8">
      <c r="A1637" s="12">
        <v>255184</v>
      </c>
      <c r="B1637" s="13" t="s">
        <v>325</v>
      </c>
      <c r="C1637" s="14" t="str">
        <f t="shared" si="50"/>
        <v>205</v>
      </c>
      <c r="D1637" s="14" t="str">
        <f t="shared" si="51"/>
        <v>20503</v>
      </c>
      <c r="E1637" s="14">
        <f>IF(ISNA(VLOOKUP(F1637,'2021功能科目'!A:B,2,FALSE)),"",VLOOKUP(F1637,'2021功能科目'!A:B,2,FALSE))</f>
        <v>2050302</v>
      </c>
      <c r="F1637" s="13" t="s">
        <v>418</v>
      </c>
      <c r="G1637" s="15">
        <v>38595769.6</v>
      </c>
      <c r="H1637" s="15">
        <v>38020708.96</v>
      </c>
    </row>
    <row r="1638" spans="1:8">
      <c r="A1638" s="12">
        <v>255184</v>
      </c>
      <c r="B1638" s="13" t="s">
        <v>325</v>
      </c>
      <c r="C1638" s="14" t="str">
        <f t="shared" si="50"/>
        <v>205</v>
      </c>
      <c r="D1638" s="14" t="str">
        <f t="shared" si="51"/>
        <v>20508</v>
      </c>
      <c r="E1638" s="14">
        <f>IF(ISNA(VLOOKUP(F1638,'2021功能科目'!A:B,2,FALSE)),"",VLOOKUP(F1638,'2021功能科目'!A:B,2,FALSE))</f>
        <v>2050803</v>
      </c>
      <c r="F1638" s="13" t="s">
        <v>406</v>
      </c>
      <c r="G1638" s="15">
        <v>5225</v>
      </c>
      <c r="H1638" s="15">
        <v>99280</v>
      </c>
    </row>
    <row r="1639" spans="1:8">
      <c r="A1639" s="12">
        <v>255184</v>
      </c>
      <c r="B1639" s="13" t="s">
        <v>325</v>
      </c>
      <c r="C1639" s="14" t="str">
        <f t="shared" si="50"/>
        <v>205</v>
      </c>
      <c r="D1639" s="14" t="str">
        <f t="shared" si="51"/>
        <v>20509</v>
      </c>
      <c r="E1639" s="14">
        <f>IF(ISNA(VLOOKUP(F1639,'2021功能科目'!A:B,2,FALSE)),"",VLOOKUP(F1639,'2021功能科目'!A:B,2,FALSE))</f>
        <v>2050905</v>
      </c>
      <c r="F1639" s="13" t="s">
        <v>419</v>
      </c>
      <c r="G1639" s="15">
        <v>34350</v>
      </c>
      <c r="H1639" s="15">
        <v>34500</v>
      </c>
    </row>
    <row r="1640" spans="1:8">
      <c r="A1640" s="12">
        <v>255184</v>
      </c>
      <c r="B1640" s="13" t="s">
        <v>325</v>
      </c>
      <c r="C1640" s="14" t="str">
        <f t="shared" si="50"/>
        <v>208</v>
      </c>
      <c r="D1640" s="14" t="str">
        <f t="shared" si="51"/>
        <v>20805</v>
      </c>
      <c r="E1640" s="14">
        <f>IF(ISNA(VLOOKUP(F1640,'2021功能科目'!A:B,2,FALSE)),"",VLOOKUP(F1640,'2021功能科目'!A:B,2,FALSE))</f>
        <v>2080502</v>
      </c>
      <c r="F1640" s="13" t="s">
        <v>408</v>
      </c>
      <c r="G1640" s="15">
        <v>8722249</v>
      </c>
      <c r="H1640" s="15">
        <v>7688388</v>
      </c>
    </row>
    <row r="1641" spans="1:8">
      <c r="A1641" s="12">
        <v>255184</v>
      </c>
      <c r="B1641" s="13" t="s">
        <v>325</v>
      </c>
      <c r="C1641" s="14" t="str">
        <f t="shared" si="50"/>
        <v>208</v>
      </c>
      <c r="D1641" s="14" t="str">
        <f t="shared" si="51"/>
        <v>20805</v>
      </c>
      <c r="E1641" s="14">
        <f>IF(ISNA(VLOOKUP(F1641,'2021功能科目'!A:B,2,FALSE)),"",VLOOKUP(F1641,'2021功能科目'!A:B,2,FALSE))</f>
        <v>2080505</v>
      </c>
      <c r="F1641" s="13" t="s">
        <v>409</v>
      </c>
      <c r="G1641" s="15">
        <v>3875978.61</v>
      </c>
      <c r="H1641" s="15">
        <v>4313614.24</v>
      </c>
    </row>
    <row r="1642" spans="1:8">
      <c r="A1642" s="12">
        <v>255184</v>
      </c>
      <c r="B1642" s="13" t="s">
        <v>325</v>
      </c>
      <c r="C1642" s="14" t="str">
        <f t="shared" si="50"/>
        <v>208</v>
      </c>
      <c r="D1642" s="14" t="str">
        <f t="shared" si="51"/>
        <v>20805</v>
      </c>
      <c r="E1642" s="14">
        <f>IF(ISNA(VLOOKUP(F1642,'2021功能科目'!A:B,2,FALSE)),"",VLOOKUP(F1642,'2021功能科目'!A:B,2,FALSE))</f>
        <v>2080506</v>
      </c>
      <c r="F1642" s="13" t="s">
        <v>410</v>
      </c>
      <c r="G1642" s="15">
        <v>1935774.32</v>
      </c>
      <c r="H1642" s="15">
        <v>2156807.12</v>
      </c>
    </row>
    <row r="1643" spans="1:8">
      <c r="A1643" s="12">
        <v>255184</v>
      </c>
      <c r="B1643" s="13" t="s">
        <v>325</v>
      </c>
      <c r="C1643" s="14" t="str">
        <f t="shared" si="50"/>
        <v>210</v>
      </c>
      <c r="D1643" s="14" t="str">
        <f t="shared" si="51"/>
        <v>21011</v>
      </c>
      <c r="E1643" s="14">
        <f>IF(ISNA(VLOOKUP(F1643,'2021功能科目'!A:B,2,FALSE)),"",VLOOKUP(F1643,'2021功能科目'!A:B,2,FALSE))</f>
        <v>2101102</v>
      </c>
      <c r="F1643" s="13" t="s">
        <v>411</v>
      </c>
      <c r="G1643" s="15">
        <v>3371047</v>
      </c>
      <c r="H1643" s="15">
        <v>3504811.57</v>
      </c>
    </row>
    <row r="1644" spans="1:8">
      <c r="A1644" s="12">
        <v>255184</v>
      </c>
      <c r="B1644" s="13" t="s">
        <v>325</v>
      </c>
      <c r="C1644" s="14" t="str">
        <f t="shared" si="50"/>
        <v>210</v>
      </c>
      <c r="D1644" s="14" t="str">
        <f t="shared" si="51"/>
        <v>21011</v>
      </c>
      <c r="E1644" s="14">
        <f>IF(ISNA(VLOOKUP(F1644,'2021功能科目'!A:B,2,FALSE)),"",VLOOKUP(F1644,'2021功能科目'!A:B,2,FALSE))</f>
        <v>2101199</v>
      </c>
      <c r="F1644" s="13" t="s">
        <v>412</v>
      </c>
      <c r="G1644" s="15">
        <v>772500</v>
      </c>
      <c r="H1644" s="15">
        <v>900000</v>
      </c>
    </row>
    <row r="1645" spans="1:8">
      <c r="A1645" s="12">
        <v>255184</v>
      </c>
      <c r="B1645" s="13" t="s">
        <v>325</v>
      </c>
      <c r="C1645" s="14" t="str">
        <f t="shared" si="50"/>
        <v>221</v>
      </c>
      <c r="D1645" s="14" t="str">
        <f t="shared" si="51"/>
        <v>22102</v>
      </c>
      <c r="E1645" s="14">
        <f>IF(ISNA(VLOOKUP(F1645,'2021功能科目'!A:B,2,FALSE)),"",VLOOKUP(F1645,'2021功能科目'!A:B,2,FALSE))</f>
        <v>2210201</v>
      </c>
      <c r="F1645" s="13" t="s">
        <v>413</v>
      </c>
      <c r="G1645" s="15">
        <v>3535259</v>
      </c>
      <c r="H1645" s="15">
        <v>3550570.68</v>
      </c>
    </row>
    <row r="1646" spans="1:8">
      <c r="A1646" s="12">
        <v>255184</v>
      </c>
      <c r="B1646" s="13" t="s">
        <v>325</v>
      </c>
      <c r="C1646" s="14" t="str">
        <f t="shared" si="50"/>
        <v>221</v>
      </c>
      <c r="D1646" s="14" t="str">
        <f t="shared" si="51"/>
        <v>22102</v>
      </c>
      <c r="E1646" s="14">
        <f>IF(ISNA(VLOOKUP(F1646,'2021功能科目'!A:B,2,FALSE)),"",VLOOKUP(F1646,'2021功能科目'!A:B,2,FALSE))</f>
        <v>2210202</v>
      </c>
      <c r="F1646" s="13" t="s">
        <v>414</v>
      </c>
      <c r="G1646" s="15">
        <v>498210</v>
      </c>
      <c r="H1646" s="15">
        <v>520560</v>
      </c>
    </row>
    <row r="1647" spans="1:8">
      <c r="A1647" s="12">
        <v>255184</v>
      </c>
      <c r="B1647" s="13" t="s">
        <v>325</v>
      </c>
      <c r="C1647" s="14" t="str">
        <f t="shared" si="50"/>
        <v>221</v>
      </c>
      <c r="D1647" s="14" t="str">
        <f t="shared" si="51"/>
        <v>22102</v>
      </c>
      <c r="E1647" s="14">
        <f>IF(ISNA(VLOOKUP(F1647,'2021功能科目'!A:B,2,FALSE)),"",VLOOKUP(F1647,'2021功能科目'!A:B,2,FALSE))</f>
        <v>2210203</v>
      </c>
      <c r="F1647" s="13" t="s">
        <v>415</v>
      </c>
      <c r="G1647" s="15">
        <v>3289375</v>
      </c>
      <c r="H1647" s="15">
        <v>3128208</v>
      </c>
    </row>
    <row r="1648" spans="1:8">
      <c r="A1648" s="12">
        <v>255185</v>
      </c>
      <c r="B1648" s="13" t="s">
        <v>326</v>
      </c>
      <c r="C1648" s="14" t="str">
        <f t="shared" si="50"/>
        <v>205</v>
      </c>
      <c r="D1648" s="14" t="str">
        <f t="shared" si="51"/>
        <v>20502</v>
      </c>
      <c r="E1648" s="14">
        <f>IF(ISNA(VLOOKUP(F1648,'2021功能科目'!A:B,2,FALSE)),"",VLOOKUP(F1648,'2021功能科目'!A:B,2,FALSE))</f>
        <v>2050204</v>
      </c>
      <c r="F1648" s="13" t="s">
        <v>403</v>
      </c>
      <c r="G1648" s="15">
        <v>30174022.55</v>
      </c>
      <c r="H1648" s="15">
        <v>27256555.12</v>
      </c>
    </row>
    <row r="1649" spans="1:8">
      <c r="A1649" s="12">
        <v>255185</v>
      </c>
      <c r="B1649" s="13" t="s">
        <v>326</v>
      </c>
      <c r="C1649" s="14" t="str">
        <f t="shared" si="50"/>
        <v>205</v>
      </c>
      <c r="D1649" s="14" t="str">
        <f t="shared" si="51"/>
        <v>20502</v>
      </c>
      <c r="E1649" s="14">
        <f>IF(ISNA(VLOOKUP(F1649,'2021功能科目'!A:B,2,FALSE)),"",VLOOKUP(F1649,'2021功能科目'!A:B,2,FALSE))</f>
        <v>2050299</v>
      </c>
      <c r="F1649" s="13" t="s">
        <v>404</v>
      </c>
      <c r="G1649" s="15">
        <v>373970.57</v>
      </c>
      <c r="H1649" s="15">
        <v>671199.57</v>
      </c>
    </row>
    <row r="1650" spans="1:8">
      <c r="A1650" s="12">
        <v>255185</v>
      </c>
      <c r="B1650" s="13" t="s">
        <v>326</v>
      </c>
      <c r="C1650" s="14" t="str">
        <f t="shared" si="50"/>
        <v>205</v>
      </c>
      <c r="D1650" s="14" t="str">
        <f t="shared" si="51"/>
        <v>20508</v>
      </c>
      <c r="E1650" s="14">
        <f>IF(ISNA(VLOOKUP(F1650,'2021功能科目'!A:B,2,FALSE)),"",VLOOKUP(F1650,'2021功能科目'!A:B,2,FALSE))</f>
        <v>2050803</v>
      </c>
      <c r="F1650" s="13" t="s">
        <v>406</v>
      </c>
      <c r="G1650" s="15">
        <v>66640</v>
      </c>
      <c r="H1650" s="15">
        <v>66640</v>
      </c>
    </row>
    <row r="1651" spans="1:8">
      <c r="A1651" s="12">
        <v>255185</v>
      </c>
      <c r="B1651" s="13" t="s">
        <v>326</v>
      </c>
      <c r="C1651" s="14" t="str">
        <f t="shared" si="50"/>
        <v>205</v>
      </c>
      <c r="D1651" s="14" t="str">
        <f t="shared" si="51"/>
        <v>20509</v>
      </c>
      <c r="E1651" s="14">
        <f>IF(ISNA(VLOOKUP(F1651,'2021功能科目'!A:B,2,FALSE)),"",VLOOKUP(F1651,'2021功能科目'!A:B,2,FALSE))</f>
        <v>2050904</v>
      </c>
      <c r="F1651" s="13" t="s">
        <v>407</v>
      </c>
      <c r="G1651" s="15">
        <v>233273.5</v>
      </c>
      <c r="H1651" s="15">
        <v>233273.5</v>
      </c>
    </row>
    <row r="1652" spans="1:8">
      <c r="A1652" s="12">
        <v>255185</v>
      </c>
      <c r="B1652" s="13" t="s">
        <v>326</v>
      </c>
      <c r="C1652" s="14" t="str">
        <f t="shared" si="50"/>
        <v>208</v>
      </c>
      <c r="D1652" s="14" t="str">
        <f t="shared" si="51"/>
        <v>20805</v>
      </c>
      <c r="E1652" s="14">
        <f>IF(ISNA(VLOOKUP(F1652,'2021功能科目'!A:B,2,FALSE)),"",VLOOKUP(F1652,'2021功能科目'!A:B,2,FALSE))</f>
        <v>2080502</v>
      </c>
      <c r="F1652" s="13" t="s">
        <v>408</v>
      </c>
      <c r="G1652" s="15">
        <v>1319433</v>
      </c>
      <c r="H1652" s="15">
        <v>1280430</v>
      </c>
    </row>
    <row r="1653" spans="1:8">
      <c r="A1653" s="12">
        <v>255185</v>
      </c>
      <c r="B1653" s="13" t="s">
        <v>326</v>
      </c>
      <c r="C1653" s="14" t="str">
        <f t="shared" si="50"/>
        <v>208</v>
      </c>
      <c r="D1653" s="14" t="str">
        <f t="shared" si="51"/>
        <v>20805</v>
      </c>
      <c r="E1653" s="14">
        <f>IF(ISNA(VLOOKUP(F1653,'2021功能科目'!A:B,2,FALSE)),"",VLOOKUP(F1653,'2021功能科目'!A:B,2,FALSE))</f>
        <v>2080505</v>
      </c>
      <c r="F1653" s="13" t="s">
        <v>409</v>
      </c>
      <c r="G1653" s="15">
        <v>3375104.78</v>
      </c>
      <c r="H1653" s="15">
        <v>3199344.32</v>
      </c>
    </row>
    <row r="1654" spans="1:8">
      <c r="A1654" s="12">
        <v>255185</v>
      </c>
      <c r="B1654" s="13" t="s">
        <v>326</v>
      </c>
      <c r="C1654" s="14" t="str">
        <f t="shared" si="50"/>
        <v>208</v>
      </c>
      <c r="D1654" s="14" t="str">
        <f t="shared" si="51"/>
        <v>20805</v>
      </c>
      <c r="E1654" s="14">
        <f>IF(ISNA(VLOOKUP(F1654,'2021功能科目'!A:B,2,FALSE)),"",VLOOKUP(F1654,'2021功能科目'!A:B,2,FALSE))</f>
        <v>2080506</v>
      </c>
      <c r="F1654" s="13" t="s">
        <v>410</v>
      </c>
      <c r="G1654" s="15">
        <v>1687746.08</v>
      </c>
      <c r="H1654" s="15">
        <v>1599672.16</v>
      </c>
    </row>
    <row r="1655" spans="1:8">
      <c r="A1655" s="12">
        <v>255185</v>
      </c>
      <c r="B1655" s="13" t="s">
        <v>326</v>
      </c>
      <c r="C1655" s="14" t="str">
        <f t="shared" si="50"/>
        <v>210</v>
      </c>
      <c r="D1655" s="14" t="str">
        <f t="shared" si="51"/>
        <v>21011</v>
      </c>
      <c r="E1655" s="14">
        <f>IF(ISNA(VLOOKUP(F1655,'2021功能科目'!A:B,2,FALSE)),"",VLOOKUP(F1655,'2021功能科目'!A:B,2,FALSE))</f>
        <v>2101102</v>
      </c>
      <c r="F1655" s="13" t="s">
        <v>411</v>
      </c>
      <c r="G1655" s="15">
        <v>3380067.31</v>
      </c>
      <c r="H1655" s="15">
        <v>2599467.26</v>
      </c>
    </row>
    <row r="1656" spans="1:8">
      <c r="A1656" s="12">
        <v>255185</v>
      </c>
      <c r="B1656" s="13" t="s">
        <v>326</v>
      </c>
      <c r="C1656" s="14" t="str">
        <f t="shared" si="50"/>
        <v>210</v>
      </c>
      <c r="D1656" s="14" t="str">
        <f t="shared" si="51"/>
        <v>21011</v>
      </c>
      <c r="E1656" s="14">
        <f>IF(ISNA(VLOOKUP(F1656,'2021功能科目'!A:B,2,FALSE)),"",VLOOKUP(F1656,'2021功能科目'!A:B,2,FALSE))</f>
        <v>2101199</v>
      </c>
      <c r="F1656" s="13" t="s">
        <v>412</v>
      </c>
      <c r="G1656" s="15">
        <v>90000</v>
      </c>
      <c r="H1656" s="15">
        <v>90000</v>
      </c>
    </row>
    <row r="1657" spans="1:8">
      <c r="A1657" s="12">
        <v>255185</v>
      </c>
      <c r="B1657" s="13" t="s">
        <v>326</v>
      </c>
      <c r="C1657" s="14" t="str">
        <f t="shared" si="50"/>
        <v>221</v>
      </c>
      <c r="D1657" s="14" t="str">
        <f t="shared" si="51"/>
        <v>22102</v>
      </c>
      <c r="E1657" s="14">
        <f>IF(ISNA(VLOOKUP(F1657,'2021功能科目'!A:B,2,FALSE)),"",VLOOKUP(F1657,'2021功能科目'!A:B,2,FALSE))</f>
        <v>2210201</v>
      </c>
      <c r="F1657" s="13" t="s">
        <v>413</v>
      </c>
      <c r="G1657" s="15">
        <v>2550223</v>
      </c>
      <c r="H1657" s="15">
        <v>2611188.24</v>
      </c>
    </row>
    <row r="1658" spans="1:8">
      <c r="A1658" s="12">
        <v>255185</v>
      </c>
      <c r="B1658" s="13" t="s">
        <v>326</v>
      </c>
      <c r="C1658" s="14" t="str">
        <f t="shared" si="50"/>
        <v>221</v>
      </c>
      <c r="D1658" s="14" t="str">
        <f t="shared" si="51"/>
        <v>22102</v>
      </c>
      <c r="E1658" s="14">
        <f>IF(ISNA(VLOOKUP(F1658,'2021功能科目'!A:B,2,FALSE)),"",VLOOKUP(F1658,'2021功能科目'!A:B,2,FALSE))</f>
        <v>2210202</v>
      </c>
      <c r="F1658" s="13" t="s">
        <v>414</v>
      </c>
      <c r="G1658" s="15">
        <v>105740</v>
      </c>
      <c r="H1658" s="15">
        <v>103440</v>
      </c>
    </row>
    <row r="1659" spans="1:8">
      <c r="A1659" s="12">
        <v>255185</v>
      </c>
      <c r="B1659" s="13" t="s">
        <v>326</v>
      </c>
      <c r="C1659" s="14" t="str">
        <f t="shared" si="50"/>
        <v>221</v>
      </c>
      <c r="D1659" s="14" t="str">
        <f t="shared" si="51"/>
        <v>22102</v>
      </c>
      <c r="E1659" s="14">
        <f>IF(ISNA(VLOOKUP(F1659,'2021功能科目'!A:B,2,FALSE)),"",VLOOKUP(F1659,'2021功能科目'!A:B,2,FALSE))</f>
        <v>2210203</v>
      </c>
      <c r="F1659" s="13" t="s">
        <v>415</v>
      </c>
      <c r="G1659" s="15">
        <v>2558888</v>
      </c>
      <c r="H1659" s="15">
        <v>2522340</v>
      </c>
    </row>
    <row r="1660" spans="1:8">
      <c r="A1660" s="12">
        <v>255186</v>
      </c>
      <c r="B1660" s="13" t="s">
        <v>327</v>
      </c>
      <c r="C1660" s="14" t="str">
        <f t="shared" si="50"/>
        <v>205</v>
      </c>
      <c r="D1660" s="14" t="str">
        <f t="shared" si="51"/>
        <v>20502</v>
      </c>
      <c r="E1660" s="14">
        <f>IF(ISNA(VLOOKUP(F1660,'2021功能科目'!A:B,2,FALSE)),"",VLOOKUP(F1660,'2021功能科目'!A:B,2,FALSE))</f>
        <v>2050204</v>
      </c>
      <c r="F1660" s="13" t="s">
        <v>403</v>
      </c>
      <c r="G1660" s="15">
        <v>28454476.88</v>
      </c>
      <c r="H1660" s="15">
        <v>26777566.01</v>
      </c>
    </row>
    <row r="1661" spans="1:8">
      <c r="A1661" s="12">
        <v>255186</v>
      </c>
      <c r="B1661" s="13" t="s">
        <v>327</v>
      </c>
      <c r="C1661" s="14" t="str">
        <f t="shared" si="50"/>
        <v>205</v>
      </c>
      <c r="D1661" s="14" t="str">
        <f t="shared" si="51"/>
        <v>20502</v>
      </c>
      <c r="E1661" s="14">
        <f>IF(ISNA(VLOOKUP(F1661,'2021功能科目'!A:B,2,FALSE)),"",VLOOKUP(F1661,'2021功能科目'!A:B,2,FALSE))</f>
        <v>2050299</v>
      </c>
      <c r="F1661" s="13" t="s">
        <v>404</v>
      </c>
      <c r="G1661" s="15">
        <v>155473</v>
      </c>
      <c r="H1661" s="15">
        <v>442350</v>
      </c>
    </row>
    <row r="1662" spans="1:8">
      <c r="A1662" s="12">
        <v>255186</v>
      </c>
      <c r="B1662" s="13" t="s">
        <v>327</v>
      </c>
      <c r="C1662" s="14" t="str">
        <f t="shared" si="50"/>
        <v>205</v>
      </c>
      <c r="D1662" s="14" t="str">
        <f t="shared" si="51"/>
        <v>20508</v>
      </c>
      <c r="E1662" s="14">
        <f>IF(ISNA(VLOOKUP(F1662,'2021功能科目'!A:B,2,FALSE)),"",VLOOKUP(F1662,'2021功能科目'!A:B,2,FALSE))</f>
        <v>2050803</v>
      </c>
      <c r="F1662" s="13" t="s">
        <v>406</v>
      </c>
      <c r="G1662" s="15">
        <v>5160</v>
      </c>
      <c r="H1662" s="15">
        <v>72760</v>
      </c>
    </row>
    <row r="1663" spans="1:8">
      <c r="A1663" s="12">
        <v>255186</v>
      </c>
      <c r="B1663" s="13" t="s">
        <v>327</v>
      </c>
      <c r="C1663" s="14" t="str">
        <f t="shared" si="50"/>
        <v>205</v>
      </c>
      <c r="D1663" s="14" t="str">
        <f t="shared" si="51"/>
        <v>20509</v>
      </c>
      <c r="E1663" s="14">
        <f>IF(ISNA(VLOOKUP(F1663,'2021功能科目'!A:B,2,FALSE)),"",VLOOKUP(F1663,'2021功能科目'!A:B,2,FALSE))</f>
        <v>2050904</v>
      </c>
      <c r="F1663" s="13" t="s">
        <v>407</v>
      </c>
      <c r="G1663" s="15">
        <v>134600</v>
      </c>
      <c r="H1663" s="15">
        <v>134600</v>
      </c>
    </row>
    <row r="1664" spans="1:8">
      <c r="A1664" s="12">
        <v>255186</v>
      </c>
      <c r="B1664" s="13" t="s">
        <v>327</v>
      </c>
      <c r="C1664" s="14" t="str">
        <f t="shared" si="50"/>
        <v>208</v>
      </c>
      <c r="D1664" s="14" t="str">
        <f t="shared" si="51"/>
        <v>20805</v>
      </c>
      <c r="E1664" s="14">
        <f>IF(ISNA(VLOOKUP(F1664,'2021功能科目'!A:B,2,FALSE)),"",VLOOKUP(F1664,'2021功能科目'!A:B,2,FALSE))</f>
        <v>2080502</v>
      </c>
      <c r="F1664" s="13" t="s">
        <v>408</v>
      </c>
      <c r="G1664" s="15">
        <v>995210.73</v>
      </c>
      <c r="H1664" s="15">
        <v>987422</v>
      </c>
    </row>
    <row r="1665" spans="1:8">
      <c r="A1665" s="12">
        <v>255186</v>
      </c>
      <c r="B1665" s="13" t="s">
        <v>327</v>
      </c>
      <c r="C1665" s="14" t="str">
        <f t="shared" si="50"/>
        <v>208</v>
      </c>
      <c r="D1665" s="14" t="str">
        <f t="shared" si="51"/>
        <v>20805</v>
      </c>
      <c r="E1665" s="14">
        <f>IF(ISNA(VLOOKUP(F1665,'2021功能科目'!A:B,2,FALSE)),"",VLOOKUP(F1665,'2021功能科目'!A:B,2,FALSE))</f>
        <v>2080505</v>
      </c>
      <c r="F1665" s="13" t="s">
        <v>409</v>
      </c>
      <c r="G1665" s="15">
        <v>2778023.84</v>
      </c>
      <c r="H1665" s="15">
        <v>3254290.88</v>
      </c>
    </row>
    <row r="1666" spans="1:8">
      <c r="A1666" s="12">
        <v>255186</v>
      </c>
      <c r="B1666" s="13" t="s">
        <v>327</v>
      </c>
      <c r="C1666" s="14" t="str">
        <f t="shared" si="50"/>
        <v>208</v>
      </c>
      <c r="D1666" s="14" t="str">
        <f t="shared" si="51"/>
        <v>20805</v>
      </c>
      <c r="E1666" s="14">
        <f>IF(ISNA(VLOOKUP(F1666,'2021功能科目'!A:B,2,FALSE)),"",VLOOKUP(F1666,'2021功能科目'!A:B,2,FALSE))</f>
        <v>2080506</v>
      </c>
      <c r="F1666" s="13" t="s">
        <v>410</v>
      </c>
      <c r="G1666" s="15">
        <v>1389011.92</v>
      </c>
      <c r="H1666" s="15">
        <v>1627145.44</v>
      </c>
    </row>
    <row r="1667" spans="1:8">
      <c r="A1667" s="12">
        <v>255186</v>
      </c>
      <c r="B1667" s="13" t="s">
        <v>327</v>
      </c>
      <c r="C1667" s="14" t="str">
        <f t="shared" ref="C1667:C1730" si="52">LEFT(D1667,3)</f>
        <v>210</v>
      </c>
      <c r="D1667" s="14" t="str">
        <f t="shared" ref="D1667:D1730" si="53">LEFT(E1667,5)</f>
        <v>21011</v>
      </c>
      <c r="E1667" s="14">
        <f>IF(ISNA(VLOOKUP(F1667,'2021功能科目'!A:B,2,FALSE)),"",VLOOKUP(F1667,'2021功能科目'!A:B,2,FALSE))</f>
        <v>2101102</v>
      </c>
      <c r="F1667" s="13" t="s">
        <v>411</v>
      </c>
      <c r="G1667" s="15">
        <v>2671691.72</v>
      </c>
      <c r="H1667" s="15">
        <v>2644111.34</v>
      </c>
    </row>
    <row r="1668" spans="1:8">
      <c r="A1668" s="12">
        <v>255186</v>
      </c>
      <c r="B1668" s="13" t="s">
        <v>327</v>
      </c>
      <c r="C1668" s="14" t="str">
        <f t="shared" si="52"/>
        <v>221</v>
      </c>
      <c r="D1668" s="14" t="str">
        <f t="shared" si="53"/>
        <v>22102</v>
      </c>
      <c r="E1668" s="14">
        <f>IF(ISNA(VLOOKUP(F1668,'2021功能科目'!A:B,2,FALSE)),"",VLOOKUP(F1668,'2021功能科目'!A:B,2,FALSE))</f>
        <v>2210201</v>
      </c>
      <c r="F1668" s="13" t="s">
        <v>413</v>
      </c>
      <c r="G1668" s="15">
        <v>3032898</v>
      </c>
      <c r="H1668" s="15">
        <v>2671838.16</v>
      </c>
    </row>
    <row r="1669" spans="1:8">
      <c r="A1669" s="12">
        <v>255186</v>
      </c>
      <c r="B1669" s="13" t="s">
        <v>327</v>
      </c>
      <c r="C1669" s="14" t="str">
        <f t="shared" si="52"/>
        <v>221</v>
      </c>
      <c r="D1669" s="14" t="str">
        <f t="shared" si="53"/>
        <v>22102</v>
      </c>
      <c r="E1669" s="14">
        <f>IF(ISNA(VLOOKUP(F1669,'2021功能科目'!A:B,2,FALSE)),"",VLOOKUP(F1669,'2021功能科目'!A:B,2,FALSE))</f>
        <v>2210202</v>
      </c>
      <c r="F1669" s="13" t="s">
        <v>414</v>
      </c>
      <c r="G1669" s="15">
        <v>91200</v>
      </c>
      <c r="H1669" s="15">
        <v>91200</v>
      </c>
    </row>
    <row r="1670" spans="1:8">
      <c r="A1670" s="12">
        <v>255186</v>
      </c>
      <c r="B1670" s="13" t="s">
        <v>327</v>
      </c>
      <c r="C1670" s="14" t="str">
        <f t="shared" si="52"/>
        <v>221</v>
      </c>
      <c r="D1670" s="14" t="str">
        <f t="shared" si="53"/>
        <v>22102</v>
      </c>
      <c r="E1670" s="14">
        <f>IF(ISNA(VLOOKUP(F1670,'2021功能科目'!A:B,2,FALSE)),"",VLOOKUP(F1670,'2021功能科目'!A:B,2,FALSE))</f>
        <v>2210203</v>
      </c>
      <c r="F1670" s="13" t="s">
        <v>415</v>
      </c>
      <c r="G1670" s="15">
        <v>2791027</v>
      </c>
      <c r="H1670" s="15">
        <v>2815608</v>
      </c>
    </row>
    <row r="1671" spans="1:8">
      <c r="A1671" s="12">
        <v>255188</v>
      </c>
      <c r="B1671" s="13" t="s">
        <v>328</v>
      </c>
      <c r="C1671" s="14" t="str">
        <f t="shared" si="52"/>
        <v>205</v>
      </c>
      <c r="D1671" s="14" t="str">
        <f t="shared" si="53"/>
        <v>20502</v>
      </c>
      <c r="E1671" s="14">
        <f>IF(ISNA(VLOOKUP(F1671,'2021功能科目'!A:B,2,FALSE)),"",VLOOKUP(F1671,'2021功能科目'!A:B,2,FALSE))</f>
        <v>2050299</v>
      </c>
      <c r="F1671" s="13" t="s">
        <v>404</v>
      </c>
      <c r="G1671" s="15">
        <v>24284748.19</v>
      </c>
      <c r="H1671" s="15">
        <v>38769628.81</v>
      </c>
    </row>
    <row r="1672" spans="1:8">
      <c r="A1672" s="12">
        <v>255188</v>
      </c>
      <c r="B1672" s="13" t="s">
        <v>328</v>
      </c>
      <c r="C1672" s="14" t="str">
        <f t="shared" si="52"/>
        <v>205</v>
      </c>
      <c r="D1672" s="14" t="str">
        <f t="shared" si="53"/>
        <v>20508</v>
      </c>
      <c r="E1672" s="14">
        <f>IF(ISNA(VLOOKUP(F1672,'2021功能科目'!A:B,2,FALSE)),"",VLOOKUP(F1672,'2021功能科目'!A:B,2,FALSE))</f>
        <v>2050803</v>
      </c>
      <c r="F1672" s="13" t="s">
        <v>406</v>
      </c>
      <c r="G1672" s="15">
        <v>0</v>
      </c>
      <c r="H1672" s="15">
        <v>25160</v>
      </c>
    </row>
    <row r="1673" spans="1:8">
      <c r="A1673" s="12">
        <v>255188</v>
      </c>
      <c r="B1673" s="13" t="s">
        <v>328</v>
      </c>
      <c r="C1673" s="14" t="str">
        <f t="shared" si="52"/>
        <v>205</v>
      </c>
      <c r="D1673" s="14" t="str">
        <f t="shared" si="53"/>
        <v>20509</v>
      </c>
      <c r="E1673" s="14">
        <f>IF(ISNA(VLOOKUP(F1673,'2021功能科目'!A:B,2,FALSE)),"",VLOOKUP(F1673,'2021功能科目'!A:B,2,FALSE))</f>
        <v>2050999</v>
      </c>
      <c r="F1673" s="13" t="s">
        <v>421</v>
      </c>
      <c r="G1673" s="15">
        <v>11177694.92</v>
      </c>
      <c r="H1673" s="15">
        <v>11276500</v>
      </c>
    </row>
    <row r="1674" spans="1:8">
      <c r="A1674" s="12">
        <v>255188</v>
      </c>
      <c r="B1674" s="13" t="s">
        <v>328</v>
      </c>
      <c r="C1674" s="14" t="str">
        <f t="shared" si="52"/>
        <v>208</v>
      </c>
      <c r="D1674" s="14" t="str">
        <f t="shared" si="53"/>
        <v>20805</v>
      </c>
      <c r="E1674" s="14">
        <f>IF(ISNA(VLOOKUP(F1674,'2021功能科目'!A:B,2,FALSE)),"",VLOOKUP(F1674,'2021功能科目'!A:B,2,FALSE))</f>
        <v>2080502</v>
      </c>
      <c r="F1674" s="13" t="s">
        <v>408</v>
      </c>
      <c r="G1674" s="15">
        <v>410938</v>
      </c>
      <c r="H1674" s="15">
        <v>425788</v>
      </c>
    </row>
    <row r="1675" spans="1:8">
      <c r="A1675" s="12">
        <v>255188</v>
      </c>
      <c r="B1675" s="13" t="s">
        <v>328</v>
      </c>
      <c r="C1675" s="14" t="str">
        <f t="shared" si="52"/>
        <v>208</v>
      </c>
      <c r="D1675" s="14" t="str">
        <f t="shared" si="53"/>
        <v>20805</v>
      </c>
      <c r="E1675" s="14">
        <f>IF(ISNA(VLOOKUP(F1675,'2021功能科目'!A:B,2,FALSE)),"",VLOOKUP(F1675,'2021功能科目'!A:B,2,FALSE))</f>
        <v>2080505</v>
      </c>
      <c r="F1675" s="13" t="s">
        <v>409</v>
      </c>
      <c r="G1675" s="15">
        <v>922126.88</v>
      </c>
      <c r="H1675" s="15">
        <v>1083239.36</v>
      </c>
    </row>
    <row r="1676" spans="1:8">
      <c r="A1676" s="12">
        <v>255188</v>
      </c>
      <c r="B1676" s="13" t="s">
        <v>328</v>
      </c>
      <c r="C1676" s="14" t="str">
        <f t="shared" si="52"/>
        <v>208</v>
      </c>
      <c r="D1676" s="14" t="str">
        <f t="shared" si="53"/>
        <v>20805</v>
      </c>
      <c r="E1676" s="14">
        <f>IF(ISNA(VLOOKUP(F1676,'2021功能科目'!A:B,2,FALSE)),"",VLOOKUP(F1676,'2021功能科目'!A:B,2,FALSE))</f>
        <v>2080506</v>
      </c>
      <c r="F1676" s="13" t="s">
        <v>410</v>
      </c>
      <c r="G1676" s="15">
        <v>461063.44</v>
      </c>
      <c r="H1676" s="15">
        <v>541619.68</v>
      </c>
    </row>
    <row r="1677" spans="1:8">
      <c r="A1677" s="12">
        <v>255188</v>
      </c>
      <c r="B1677" s="13" t="s">
        <v>328</v>
      </c>
      <c r="C1677" s="14" t="str">
        <f t="shared" si="52"/>
        <v>210</v>
      </c>
      <c r="D1677" s="14" t="str">
        <f t="shared" si="53"/>
        <v>21011</v>
      </c>
      <c r="E1677" s="14">
        <f>IF(ISNA(VLOOKUP(F1677,'2021功能科目'!A:B,2,FALSE)),"",VLOOKUP(F1677,'2021功能科目'!A:B,2,FALSE))</f>
        <v>2101102</v>
      </c>
      <c r="F1677" s="13" t="s">
        <v>411</v>
      </c>
      <c r="G1677" s="15">
        <v>961699.06</v>
      </c>
      <c r="H1677" s="15">
        <v>880131.98</v>
      </c>
    </row>
    <row r="1678" spans="1:8">
      <c r="A1678" s="12">
        <v>255188</v>
      </c>
      <c r="B1678" s="13" t="s">
        <v>328</v>
      </c>
      <c r="C1678" s="14" t="str">
        <f t="shared" si="52"/>
        <v>221</v>
      </c>
      <c r="D1678" s="14" t="str">
        <f t="shared" si="53"/>
        <v>22102</v>
      </c>
      <c r="E1678" s="14">
        <f>IF(ISNA(VLOOKUP(F1678,'2021功能科目'!A:B,2,FALSE)),"",VLOOKUP(F1678,'2021功能科目'!A:B,2,FALSE))</f>
        <v>2210201</v>
      </c>
      <c r="F1678" s="13" t="s">
        <v>413</v>
      </c>
      <c r="G1678" s="15">
        <v>1014738</v>
      </c>
      <c r="H1678" s="15">
        <v>894509.52</v>
      </c>
    </row>
    <row r="1679" spans="1:8">
      <c r="A1679" s="12">
        <v>255188</v>
      </c>
      <c r="B1679" s="13" t="s">
        <v>328</v>
      </c>
      <c r="C1679" s="14" t="str">
        <f t="shared" si="52"/>
        <v>221</v>
      </c>
      <c r="D1679" s="14" t="str">
        <f t="shared" si="53"/>
        <v>22102</v>
      </c>
      <c r="E1679" s="14">
        <f>IF(ISNA(VLOOKUP(F1679,'2021功能科目'!A:B,2,FALSE)),"",VLOOKUP(F1679,'2021功能科目'!A:B,2,FALSE))</f>
        <v>2210202</v>
      </c>
      <c r="F1679" s="13" t="s">
        <v>414</v>
      </c>
      <c r="G1679" s="15">
        <v>36720</v>
      </c>
      <c r="H1679" s="15">
        <v>36720</v>
      </c>
    </row>
    <row r="1680" spans="1:8">
      <c r="A1680" s="12">
        <v>255188</v>
      </c>
      <c r="B1680" s="13" t="s">
        <v>328</v>
      </c>
      <c r="C1680" s="14" t="str">
        <f t="shared" si="52"/>
        <v>221</v>
      </c>
      <c r="D1680" s="14" t="str">
        <f t="shared" si="53"/>
        <v>22102</v>
      </c>
      <c r="E1680" s="14">
        <f>IF(ISNA(VLOOKUP(F1680,'2021功能科目'!A:B,2,FALSE)),"",VLOOKUP(F1680,'2021功能科目'!A:B,2,FALSE))</f>
        <v>2210203</v>
      </c>
      <c r="F1680" s="13" t="s">
        <v>415</v>
      </c>
      <c r="G1680" s="15">
        <v>841028</v>
      </c>
      <c r="H1680" s="15">
        <v>827952</v>
      </c>
    </row>
    <row r="1681" spans="1:8">
      <c r="A1681" s="12">
        <v>255190</v>
      </c>
      <c r="B1681" s="13" t="s">
        <v>329</v>
      </c>
      <c r="C1681" s="14" t="str">
        <f t="shared" si="52"/>
        <v>205</v>
      </c>
      <c r="D1681" s="14" t="str">
        <f t="shared" si="53"/>
        <v>20502</v>
      </c>
      <c r="E1681" s="14">
        <f>IF(ISNA(VLOOKUP(F1681,'2021功能科目'!A:B,2,FALSE)),"",VLOOKUP(F1681,'2021功能科目'!A:B,2,FALSE))</f>
        <v>2050201</v>
      </c>
      <c r="F1681" s="13" t="s">
        <v>402</v>
      </c>
      <c r="G1681" s="15">
        <v>13209948.21</v>
      </c>
      <c r="H1681" s="15">
        <v>12334391.65</v>
      </c>
    </row>
    <row r="1682" spans="1:8">
      <c r="A1682" s="12">
        <v>255190</v>
      </c>
      <c r="B1682" s="13" t="s">
        <v>329</v>
      </c>
      <c r="C1682" s="14" t="str">
        <f t="shared" si="52"/>
        <v>205</v>
      </c>
      <c r="D1682" s="14" t="str">
        <f t="shared" si="53"/>
        <v>20508</v>
      </c>
      <c r="E1682" s="14">
        <f>IF(ISNA(VLOOKUP(F1682,'2021功能科目'!A:B,2,FALSE)),"",VLOOKUP(F1682,'2021功能科目'!A:B,2,FALSE))</f>
        <v>2050803</v>
      </c>
      <c r="F1682" s="13" t="s">
        <v>406</v>
      </c>
      <c r="G1682" s="15">
        <v>34000</v>
      </c>
      <c r="H1682" s="15">
        <v>34000</v>
      </c>
    </row>
    <row r="1683" spans="1:8">
      <c r="A1683" s="12">
        <v>255190</v>
      </c>
      <c r="B1683" s="13" t="s">
        <v>329</v>
      </c>
      <c r="C1683" s="14" t="str">
        <f t="shared" si="52"/>
        <v>208</v>
      </c>
      <c r="D1683" s="14" t="str">
        <f t="shared" si="53"/>
        <v>20805</v>
      </c>
      <c r="E1683" s="14">
        <f>IF(ISNA(VLOOKUP(F1683,'2021功能科目'!A:B,2,FALSE)),"",VLOOKUP(F1683,'2021功能科目'!A:B,2,FALSE))</f>
        <v>2080502</v>
      </c>
      <c r="F1683" s="13" t="s">
        <v>408</v>
      </c>
      <c r="G1683" s="15">
        <v>2304</v>
      </c>
      <c r="H1683" s="15">
        <v>0</v>
      </c>
    </row>
    <row r="1684" spans="1:8">
      <c r="A1684" s="12">
        <v>255190</v>
      </c>
      <c r="B1684" s="13" t="s">
        <v>329</v>
      </c>
      <c r="C1684" s="14" t="str">
        <f t="shared" si="52"/>
        <v>208</v>
      </c>
      <c r="D1684" s="14" t="str">
        <f t="shared" si="53"/>
        <v>20805</v>
      </c>
      <c r="E1684" s="14">
        <f>IF(ISNA(VLOOKUP(F1684,'2021功能科目'!A:B,2,FALSE)),"",VLOOKUP(F1684,'2021功能科目'!A:B,2,FALSE))</f>
        <v>2080505</v>
      </c>
      <c r="F1684" s="13" t="s">
        <v>409</v>
      </c>
      <c r="G1684" s="15">
        <v>1034666.76</v>
      </c>
      <c r="H1684" s="15">
        <v>1372267.2</v>
      </c>
    </row>
    <row r="1685" spans="1:8">
      <c r="A1685" s="12">
        <v>255190</v>
      </c>
      <c r="B1685" s="13" t="s">
        <v>329</v>
      </c>
      <c r="C1685" s="14" t="str">
        <f t="shared" si="52"/>
        <v>208</v>
      </c>
      <c r="D1685" s="14" t="str">
        <f t="shared" si="53"/>
        <v>20805</v>
      </c>
      <c r="E1685" s="14">
        <f>IF(ISNA(VLOOKUP(F1685,'2021功能科目'!A:B,2,FALSE)),"",VLOOKUP(F1685,'2021功能科目'!A:B,2,FALSE))</f>
        <v>2080506</v>
      </c>
      <c r="F1685" s="13" t="s">
        <v>410</v>
      </c>
      <c r="G1685" s="15">
        <v>526471.55</v>
      </c>
      <c r="H1685" s="15">
        <v>686133.6</v>
      </c>
    </row>
    <row r="1686" spans="1:8">
      <c r="A1686" s="12">
        <v>255190</v>
      </c>
      <c r="B1686" s="13" t="s">
        <v>329</v>
      </c>
      <c r="C1686" s="14" t="str">
        <f t="shared" si="52"/>
        <v>210</v>
      </c>
      <c r="D1686" s="14" t="str">
        <f t="shared" si="53"/>
        <v>21011</v>
      </c>
      <c r="E1686" s="14">
        <f>IF(ISNA(VLOOKUP(F1686,'2021功能科目'!A:B,2,FALSE)),"",VLOOKUP(F1686,'2021功能科目'!A:B,2,FALSE))</f>
        <v>2101102</v>
      </c>
      <c r="F1686" s="13" t="s">
        <v>411</v>
      </c>
      <c r="G1686" s="15">
        <v>815750.64</v>
      </c>
      <c r="H1686" s="15">
        <v>1114967.1</v>
      </c>
    </row>
    <row r="1687" spans="1:8">
      <c r="A1687" s="12">
        <v>255190</v>
      </c>
      <c r="B1687" s="13" t="s">
        <v>329</v>
      </c>
      <c r="C1687" s="14" t="str">
        <f t="shared" si="52"/>
        <v>221</v>
      </c>
      <c r="D1687" s="14" t="str">
        <f t="shared" si="53"/>
        <v>22102</v>
      </c>
      <c r="E1687" s="14">
        <f>IF(ISNA(VLOOKUP(F1687,'2021功能科目'!A:B,2,FALSE)),"",VLOOKUP(F1687,'2021功能科目'!A:B,2,FALSE))</f>
        <v>2210201</v>
      </c>
      <c r="F1687" s="13" t="s">
        <v>413</v>
      </c>
      <c r="G1687" s="15">
        <v>1137200.4</v>
      </c>
      <c r="H1687" s="15">
        <v>1137200.4</v>
      </c>
    </row>
    <row r="1688" spans="1:8">
      <c r="A1688" s="12">
        <v>255190</v>
      </c>
      <c r="B1688" s="13" t="s">
        <v>329</v>
      </c>
      <c r="C1688" s="14" t="str">
        <f t="shared" si="52"/>
        <v>221</v>
      </c>
      <c r="D1688" s="14" t="str">
        <f t="shared" si="53"/>
        <v>22102</v>
      </c>
      <c r="E1688" s="14">
        <f>IF(ISNA(VLOOKUP(F1688,'2021功能科目'!A:B,2,FALSE)),"",VLOOKUP(F1688,'2021功能科目'!A:B,2,FALSE))</f>
        <v>2210202</v>
      </c>
      <c r="F1688" s="13" t="s">
        <v>414</v>
      </c>
      <c r="G1688" s="15">
        <v>300</v>
      </c>
      <c r="H1688" s="15">
        <v>0</v>
      </c>
    </row>
    <row r="1689" spans="1:8">
      <c r="A1689" s="12">
        <v>255190</v>
      </c>
      <c r="B1689" s="13" t="s">
        <v>329</v>
      </c>
      <c r="C1689" s="14" t="str">
        <f t="shared" si="52"/>
        <v>221</v>
      </c>
      <c r="D1689" s="14" t="str">
        <f t="shared" si="53"/>
        <v>22102</v>
      </c>
      <c r="E1689" s="14">
        <f>IF(ISNA(VLOOKUP(F1689,'2021功能科目'!A:B,2,FALSE)),"",VLOOKUP(F1689,'2021功能科目'!A:B,2,FALSE))</f>
        <v>2210203</v>
      </c>
      <c r="F1689" s="13" t="s">
        <v>415</v>
      </c>
      <c r="G1689" s="15">
        <v>966728</v>
      </c>
      <c r="H1689" s="15">
        <v>980064</v>
      </c>
    </row>
    <row r="1690" spans="1:8">
      <c r="A1690" s="12">
        <v>255191</v>
      </c>
      <c r="B1690" s="13" t="s">
        <v>330</v>
      </c>
      <c r="C1690" s="14" t="str">
        <f t="shared" si="52"/>
        <v>205</v>
      </c>
      <c r="D1690" s="14" t="str">
        <f t="shared" si="53"/>
        <v>20502</v>
      </c>
      <c r="E1690" s="14">
        <f>IF(ISNA(VLOOKUP(F1690,'2021功能科目'!A:B,2,FALSE)),"",VLOOKUP(F1690,'2021功能科目'!A:B,2,FALSE))</f>
        <v>2050201</v>
      </c>
      <c r="F1690" s="13" t="s">
        <v>402</v>
      </c>
      <c r="G1690" s="15">
        <v>11706206.28</v>
      </c>
      <c r="H1690" s="15">
        <v>9081789.58</v>
      </c>
    </row>
    <row r="1691" spans="1:8">
      <c r="A1691" s="12">
        <v>255191</v>
      </c>
      <c r="B1691" s="13" t="s">
        <v>330</v>
      </c>
      <c r="C1691" s="14" t="str">
        <f t="shared" si="52"/>
        <v>205</v>
      </c>
      <c r="D1691" s="14" t="str">
        <f t="shared" si="53"/>
        <v>20508</v>
      </c>
      <c r="E1691" s="14">
        <f>IF(ISNA(VLOOKUP(F1691,'2021功能科目'!A:B,2,FALSE)),"",VLOOKUP(F1691,'2021功能科目'!A:B,2,FALSE))</f>
        <v>2050803</v>
      </c>
      <c r="F1691" s="13" t="s">
        <v>406</v>
      </c>
      <c r="G1691" s="15">
        <v>22440</v>
      </c>
      <c r="H1691" s="15">
        <v>22440</v>
      </c>
    </row>
    <row r="1692" spans="1:8">
      <c r="A1692" s="12">
        <v>255191</v>
      </c>
      <c r="B1692" s="13" t="s">
        <v>330</v>
      </c>
      <c r="C1692" s="14" t="str">
        <f t="shared" si="52"/>
        <v>205</v>
      </c>
      <c r="D1692" s="14" t="str">
        <f t="shared" si="53"/>
        <v>20509</v>
      </c>
      <c r="E1692" s="14">
        <f>IF(ISNA(VLOOKUP(F1692,'2021功能科目'!A:B,2,FALSE)),"",VLOOKUP(F1692,'2021功能科目'!A:B,2,FALSE))</f>
        <v>2050999</v>
      </c>
      <c r="F1692" s="13" t="s">
        <v>421</v>
      </c>
      <c r="G1692" s="15">
        <v>1450000</v>
      </c>
      <c r="H1692" s="15">
        <v>1450000</v>
      </c>
    </row>
    <row r="1693" spans="1:8">
      <c r="A1693" s="12">
        <v>255191</v>
      </c>
      <c r="B1693" s="13" t="s">
        <v>330</v>
      </c>
      <c r="C1693" s="14" t="str">
        <f t="shared" si="52"/>
        <v>208</v>
      </c>
      <c r="D1693" s="14" t="str">
        <f t="shared" si="53"/>
        <v>20805</v>
      </c>
      <c r="E1693" s="14">
        <f>IF(ISNA(VLOOKUP(F1693,'2021功能科目'!A:B,2,FALSE)),"",VLOOKUP(F1693,'2021功能科目'!A:B,2,FALSE))</f>
        <v>2080505</v>
      </c>
      <c r="F1693" s="13" t="s">
        <v>409</v>
      </c>
      <c r="G1693" s="15">
        <v>947934.56</v>
      </c>
      <c r="H1693" s="15">
        <v>949532.48</v>
      </c>
    </row>
    <row r="1694" spans="1:8">
      <c r="A1694" s="12">
        <v>255191</v>
      </c>
      <c r="B1694" s="13" t="s">
        <v>330</v>
      </c>
      <c r="C1694" s="14" t="str">
        <f t="shared" si="52"/>
        <v>208</v>
      </c>
      <c r="D1694" s="14" t="str">
        <f t="shared" si="53"/>
        <v>20805</v>
      </c>
      <c r="E1694" s="14">
        <f>IF(ISNA(VLOOKUP(F1694,'2021功能科目'!A:B,2,FALSE)),"",VLOOKUP(F1694,'2021功能科目'!A:B,2,FALSE))</f>
        <v>2080506</v>
      </c>
      <c r="F1694" s="13" t="s">
        <v>410</v>
      </c>
      <c r="G1694" s="15">
        <v>473967.28</v>
      </c>
      <c r="H1694" s="15">
        <v>474766.24</v>
      </c>
    </row>
    <row r="1695" spans="1:8">
      <c r="A1695" s="12">
        <v>255191</v>
      </c>
      <c r="B1695" s="13" t="s">
        <v>330</v>
      </c>
      <c r="C1695" s="14" t="str">
        <f t="shared" si="52"/>
        <v>210</v>
      </c>
      <c r="D1695" s="14" t="str">
        <f t="shared" si="53"/>
        <v>21011</v>
      </c>
      <c r="E1695" s="14">
        <f>IF(ISNA(VLOOKUP(F1695,'2021功能科目'!A:B,2,FALSE)),"",VLOOKUP(F1695,'2021功能科目'!A:B,2,FALSE))</f>
        <v>2101102</v>
      </c>
      <c r="F1695" s="13" t="s">
        <v>411</v>
      </c>
      <c r="G1695" s="15">
        <v>857048.66</v>
      </c>
      <c r="H1695" s="15">
        <v>771495.14</v>
      </c>
    </row>
    <row r="1696" spans="1:8">
      <c r="A1696" s="12">
        <v>255191</v>
      </c>
      <c r="B1696" s="13" t="s">
        <v>330</v>
      </c>
      <c r="C1696" s="14" t="str">
        <f t="shared" si="52"/>
        <v>221</v>
      </c>
      <c r="D1696" s="14" t="str">
        <f t="shared" si="53"/>
        <v>22102</v>
      </c>
      <c r="E1696" s="14">
        <f>IF(ISNA(VLOOKUP(F1696,'2021功能科目'!A:B,2,FALSE)),"",VLOOKUP(F1696,'2021功能科目'!A:B,2,FALSE))</f>
        <v>2210201</v>
      </c>
      <c r="F1696" s="13" t="s">
        <v>413</v>
      </c>
      <c r="G1696" s="15">
        <v>936765</v>
      </c>
      <c r="H1696" s="15">
        <v>783429.36</v>
      </c>
    </row>
    <row r="1697" spans="1:8">
      <c r="A1697" s="12">
        <v>255191</v>
      </c>
      <c r="B1697" s="13" t="s">
        <v>330</v>
      </c>
      <c r="C1697" s="14" t="str">
        <f t="shared" si="52"/>
        <v>221</v>
      </c>
      <c r="D1697" s="14" t="str">
        <f t="shared" si="53"/>
        <v>22102</v>
      </c>
      <c r="E1697" s="14">
        <f>IF(ISNA(VLOOKUP(F1697,'2021功能科目'!A:B,2,FALSE)),"",VLOOKUP(F1697,'2021功能科目'!A:B,2,FALSE))</f>
        <v>2210203</v>
      </c>
      <c r="F1697" s="13" t="s">
        <v>415</v>
      </c>
      <c r="G1697" s="15">
        <v>660361</v>
      </c>
      <c r="H1697" s="15">
        <v>673236</v>
      </c>
    </row>
    <row r="1698" spans="1:8">
      <c r="A1698" s="12">
        <v>255192</v>
      </c>
      <c r="B1698" s="13" t="s">
        <v>331</v>
      </c>
      <c r="C1698" s="14" t="str">
        <f t="shared" si="52"/>
        <v>205</v>
      </c>
      <c r="D1698" s="14" t="str">
        <f t="shared" si="53"/>
        <v>20502</v>
      </c>
      <c r="E1698" s="14">
        <f>IF(ISNA(VLOOKUP(F1698,'2021功能科目'!A:B,2,FALSE)),"",VLOOKUP(F1698,'2021功能科目'!A:B,2,FALSE))</f>
        <v>2050202</v>
      </c>
      <c r="F1698" s="13" t="s">
        <v>420</v>
      </c>
      <c r="G1698" s="15">
        <v>24863036.02</v>
      </c>
      <c r="H1698" s="15">
        <v>22354705.03</v>
      </c>
    </row>
    <row r="1699" spans="1:8">
      <c r="A1699" s="12">
        <v>255192</v>
      </c>
      <c r="B1699" s="13" t="s">
        <v>331</v>
      </c>
      <c r="C1699" s="14" t="str">
        <f t="shared" si="52"/>
        <v>205</v>
      </c>
      <c r="D1699" s="14" t="str">
        <f t="shared" si="53"/>
        <v>20502</v>
      </c>
      <c r="E1699" s="14">
        <f>IF(ISNA(VLOOKUP(F1699,'2021功能科目'!A:B,2,FALSE)),"",VLOOKUP(F1699,'2021功能科目'!A:B,2,FALSE))</f>
        <v>2050299</v>
      </c>
      <c r="F1699" s="13" t="s">
        <v>404</v>
      </c>
      <c r="G1699" s="15">
        <v>990545.2</v>
      </c>
      <c r="H1699" s="15">
        <v>942200</v>
      </c>
    </row>
    <row r="1700" spans="1:8">
      <c r="A1700" s="12">
        <v>255192</v>
      </c>
      <c r="B1700" s="13" t="s">
        <v>331</v>
      </c>
      <c r="C1700" s="14" t="str">
        <f t="shared" si="52"/>
        <v>205</v>
      </c>
      <c r="D1700" s="14" t="str">
        <f t="shared" si="53"/>
        <v>20508</v>
      </c>
      <c r="E1700" s="14">
        <f>IF(ISNA(VLOOKUP(F1700,'2021功能科目'!A:B,2,FALSE)),"",VLOOKUP(F1700,'2021功能科目'!A:B,2,FALSE))</f>
        <v>2050803</v>
      </c>
      <c r="F1700" s="13" t="s">
        <v>406</v>
      </c>
      <c r="G1700" s="15">
        <v>36761.9</v>
      </c>
      <c r="H1700" s="15">
        <v>50320</v>
      </c>
    </row>
    <row r="1701" spans="1:8">
      <c r="A1701" s="12">
        <v>255192</v>
      </c>
      <c r="B1701" s="13" t="s">
        <v>331</v>
      </c>
      <c r="C1701" s="14" t="str">
        <f t="shared" si="52"/>
        <v>205</v>
      </c>
      <c r="D1701" s="14" t="str">
        <f t="shared" si="53"/>
        <v>20509</v>
      </c>
      <c r="E1701" s="14">
        <f>IF(ISNA(VLOOKUP(F1701,'2021功能科目'!A:B,2,FALSE)),"",VLOOKUP(F1701,'2021功能科目'!A:B,2,FALSE))</f>
        <v>2050903</v>
      </c>
      <c r="F1701" s="13" t="s">
        <v>417</v>
      </c>
      <c r="G1701" s="15">
        <v>488507.81</v>
      </c>
      <c r="H1701" s="15">
        <v>490000</v>
      </c>
    </row>
    <row r="1702" spans="1:8">
      <c r="A1702" s="12">
        <v>255192</v>
      </c>
      <c r="B1702" s="13" t="s">
        <v>331</v>
      </c>
      <c r="C1702" s="14" t="str">
        <f t="shared" si="52"/>
        <v>205</v>
      </c>
      <c r="D1702" s="14" t="str">
        <f t="shared" si="53"/>
        <v>20509</v>
      </c>
      <c r="E1702" s="14">
        <f>IF(ISNA(VLOOKUP(F1702,'2021功能科目'!A:B,2,FALSE)),"",VLOOKUP(F1702,'2021功能科目'!A:B,2,FALSE))</f>
        <v>2050999</v>
      </c>
      <c r="F1702" s="13" t="s">
        <v>421</v>
      </c>
      <c r="G1702" s="15">
        <v>124199</v>
      </c>
      <c r="H1702" s="15">
        <v>131589</v>
      </c>
    </row>
    <row r="1703" spans="1:8">
      <c r="A1703" s="12">
        <v>255192</v>
      </c>
      <c r="B1703" s="13" t="s">
        <v>331</v>
      </c>
      <c r="C1703" s="14" t="str">
        <f t="shared" si="52"/>
        <v>208</v>
      </c>
      <c r="D1703" s="14" t="str">
        <f t="shared" si="53"/>
        <v>20805</v>
      </c>
      <c r="E1703" s="14">
        <f>IF(ISNA(VLOOKUP(F1703,'2021功能科目'!A:B,2,FALSE)),"",VLOOKUP(F1703,'2021功能科目'!A:B,2,FALSE))</f>
        <v>2080505</v>
      </c>
      <c r="F1703" s="13" t="s">
        <v>409</v>
      </c>
      <c r="G1703" s="15">
        <v>2277153.36</v>
      </c>
      <c r="H1703" s="15">
        <v>2363879.38</v>
      </c>
    </row>
    <row r="1704" spans="1:8">
      <c r="A1704" s="12">
        <v>255192</v>
      </c>
      <c r="B1704" s="13" t="s">
        <v>331</v>
      </c>
      <c r="C1704" s="14" t="str">
        <f t="shared" si="52"/>
        <v>208</v>
      </c>
      <c r="D1704" s="14" t="str">
        <f t="shared" si="53"/>
        <v>20805</v>
      </c>
      <c r="E1704" s="14">
        <f>IF(ISNA(VLOOKUP(F1704,'2021功能科目'!A:B,2,FALSE)),"",VLOOKUP(F1704,'2021功能科目'!A:B,2,FALSE))</f>
        <v>2080506</v>
      </c>
      <c r="F1704" s="13" t="s">
        <v>410</v>
      </c>
      <c r="G1704" s="15">
        <v>1138576.28</v>
      </c>
      <c r="H1704" s="15">
        <v>1181939.69</v>
      </c>
    </row>
    <row r="1705" spans="1:8">
      <c r="A1705" s="12">
        <v>255192</v>
      </c>
      <c r="B1705" s="13" t="s">
        <v>331</v>
      </c>
      <c r="C1705" s="14" t="str">
        <f t="shared" si="52"/>
        <v>210</v>
      </c>
      <c r="D1705" s="14" t="str">
        <f t="shared" si="53"/>
        <v>21011</v>
      </c>
      <c r="E1705" s="14">
        <f>IF(ISNA(VLOOKUP(F1705,'2021功能科目'!A:B,2,FALSE)),"",VLOOKUP(F1705,'2021功能科目'!A:B,2,FALSE))</f>
        <v>2101102</v>
      </c>
      <c r="F1705" s="13" t="s">
        <v>411</v>
      </c>
      <c r="G1705" s="15">
        <v>2008281.76</v>
      </c>
      <c r="H1705" s="15">
        <v>1920651.99</v>
      </c>
    </row>
    <row r="1706" spans="1:8">
      <c r="A1706" s="12">
        <v>255192</v>
      </c>
      <c r="B1706" s="13" t="s">
        <v>331</v>
      </c>
      <c r="C1706" s="14" t="str">
        <f t="shared" si="52"/>
        <v>221</v>
      </c>
      <c r="D1706" s="14" t="str">
        <f t="shared" si="53"/>
        <v>22102</v>
      </c>
      <c r="E1706" s="14">
        <f>IF(ISNA(VLOOKUP(F1706,'2021功能科目'!A:B,2,FALSE)),"",VLOOKUP(F1706,'2021功能科目'!A:B,2,FALSE))</f>
        <v>2210201</v>
      </c>
      <c r="F1706" s="13" t="s">
        <v>413</v>
      </c>
      <c r="G1706" s="15">
        <v>2008790</v>
      </c>
      <c r="H1706" s="15">
        <v>1932749.53</v>
      </c>
    </row>
    <row r="1707" spans="1:8">
      <c r="A1707" s="12">
        <v>255192</v>
      </c>
      <c r="B1707" s="13" t="s">
        <v>331</v>
      </c>
      <c r="C1707" s="14" t="str">
        <f t="shared" si="52"/>
        <v>221</v>
      </c>
      <c r="D1707" s="14" t="str">
        <f t="shared" si="53"/>
        <v>22102</v>
      </c>
      <c r="E1707" s="14">
        <f>IF(ISNA(VLOOKUP(F1707,'2021功能科目'!A:B,2,FALSE)),"",VLOOKUP(F1707,'2021功能科目'!A:B,2,FALSE))</f>
        <v>2210203</v>
      </c>
      <c r="F1707" s="13" t="s">
        <v>415</v>
      </c>
      <c r="G1707" s="15">
        <v>1712806</v>
      </c>
      <c r="H1707" s="15">
        <v>1699188</v>
      </c>
    </row>
    <row r="1708" spans="1:8">
      <c r="A1708" s="12">
        <v>255193</v>
      </c>
      <c r="B1708" s="13" t="s">
        <v>332</v>
      </c>
      <c r="C1708" s="14" t="str">
        <f t="shared" si="52"/>
        <v>205</v>
      </c>
      <c r="D1708" s="14" t="str">
        <f t="shared" si="53"/>
        <v>20502</v>
      </c>
      <c r="E1708" s="14">
        <f>IF(ISNA(VLOOKUP(F1708,'2021功能科目'!A:B,2,FALSE)),"",VLOOKUP(F1708,'2021功能科目'!A:B,2,FALSE))</f>
        <v>2050201</v>
      </c>
      <c r="F1708" s="13" t="s">
        <v>402</v>
      </c>
      <c r="G1708" s="15">
        <v>15370802.04</v>
      </c>
      <c r="H1708" s="15">
        <v>14891650.21</v>
      </c>
    </row>
    <row r="1709" spans="1:8">
      <c r="A1709" s="12">
        <v>255193</v>
      </c>
      <c r="B1709" s="13" t="s">
        <v>332</v>
      </c>
      <c r="C1709" s="14" t="str">
        <f t="shared" si="52"/>
        <v>205</v>
      </c>
      <c r="D1709" s="14" t="str">
        <f t="shared" si="53"/>
        <v>20508</v>
      </c>
      <c r="E1709" s="14">
        <f>IF(ISNA(VLOOKUP(F1709,'2021功能科目'!A:B,2,FALSE)),"",VLOOKUP(F1709,'2021功能科目'!A:B,2,FALSE))</f>
        <v>2050803</v>
      </c>
      <c r="F1709" s="13" t="s">
        <v>406</v>
      </c>
      <c r="G1709" s="15">
        <v>17000</v>
      </c>
      <c r="H1709" s="15">
        <v>43520</v>
      </c>
    </row>
    <row r="1710" spans="1:8">
      <c r="A1710" s="12">
        <v>255193</v>
      </c>
      <c r="B1710" s="13" t="s">
        <v>332</v>
      </c>
      <c r="C1710" s="14" t="str">
        <f t="shared" si="52"/>
        <v>208</v>
      </c>
      <c r="D1710" s="14" t="str">
        <f t="shared" si="53"/>
        <v>20805</v>
      </c>
      <c r="E1710" s="14">
        <f>IF(ISNA(VLOOKUP(F1710,'2021功能科目'!A:B,2,FALSE)),"",VLOOKUP(F1710,'2021功能科目'!A:B,2,FALSE))</f>
        <v>2080502</v>
      </c>
      <c r="F1710" s="13" t="s">
        <v>408</v>
      </c>
      <c r="G1710" s="15">
        <v>16499.34</v>
      </c>
      <c r="H1710" s="15">
        <v>16500</v>
      </c>
    </row>
    <row r="1711" spans="1:8">
      <c r="A1711" s="12">
        <v>255193</v>
      </c>
      <c r="B1711" s="13" t="s">
        <v>332</v>
      </c>
      <c r="C1711" s="14" t="str">
        <f t="shared" si="52"/>
        <v>208</v>
      </c>
      <c r="D1711" s="14" t="str">
        <f t="shared" si="53"/>
        <v>20805</v>
      </c>
      <c r="E1711" s="14">
        <f>IF(ISNA(VLOOKUP(F1711,'2021功能科目'!A:B,2,FALSE)),"",VLOOKUP(F1711,'2021功能科目'!A:B,2,FALSE))</f>
        <v>2080505</v>
      </c>
      <c r="F1711" s="13" t="s">
        <v>409</v>
      </c>
      <c r="G1711" s="15">
        <v>1366004.96</v>
      </c>
      <c r="H1711" s="15">
        <v>1685680.15</v>
      </c>
    </row>
    <row r="1712" spans="1:8">
      <c r="A1712" s="12">
        <v>255193</v>
      </c>
      <c r="B1712" s="13" t="s">
        <v>332</v>
      </c>
      <c r="C1712" s="14" t="str">
        <f t="shared" si="52"/>
        <v>208</v>
      </c>
      <c r="D1712" s="14" t="str">
        <f t="shared" si="53"/>
        <v>20805</v>
      </c>
      <c r="E1712" s="14">
        <f>IF(ISNA(VLOOKUP(F1712,'2021功能科目'!A:B,2,FALSE)),"",VLOOKUP(F1712,'2021功能科目'!A:B,2,FALSE))</f>
        <v>2080506</v>
      </c>
      <c r="F1712" s="13" t="s">
        <v>410</v>
      </c>
      <c r="G1712" s="15">
        <v>683002.48</v>
      </c>
      <c r="H1712" s="15">
        <v>842840.08</v>
      </c>
    </row>
    <row r="1713" spans="1:8">
      <c r="A1713" s="12">
        <v>255193</v>
      </c>
      <c r="B1713" s="13" t="s">
        <v>332</v>
      </c>
      <c r="C1713" s="14" t="str">
        <f t="shared" si="52"/>
        <v>210</v>
      </c>
      <c r="D1713" s="14" t="str">
        <f t="shared" si="53"/>
        <v>21011</v>
      </c>
      <c r="E1713" s="14">
        <f>IF(ISNA(VLOOKUP(F1713,'2021功能科目'!A:B,2,FALSE)),"",VLOOKUP(F1713,'2021功能科目'!A:B,2,FALSE))</f>
        <v>2101102</v>
      </c>
      <c r="F1713" s="13" t="s">
        <v>411</v>
      </c>
      <c r="G1713" s="15">
        <v>1258845.67</v>
      </c>
      <c r="H1713" s="15">
        <v>1369615.12</v>
      </c>
    </row>
    <row r="1714" spans="1:8">
      <c r="A1714" s="12">
        <v>255193</v>
      </c>
      <c r="B1714" s="13" t="s">
        <v>332</v>
      </c>
      <c r="C1714" s="14" t="str">
        <f t="shared" si="52"/>
        <v>221</v>
      </c>
      <c r="D1714" s="14" t="str">
        <f t="shared" si="53"/>
        <v>22102</v>
      </c>
      <c r="E1714" s="14">
        <f>IF(ISNA(VLOOKUP(F1714,'2021功能科目'!A:B,2,FALSE)),"",VLOOKUP(F1714,'2021功能科目'!A:B,2,FALSE))</f>
        <v>2210201</v>
      </c>
      <c r="F1714" s="13" t="s">
        <v>413</v>
      </c>
      <c r="G1714" s="15">
        <v>1389605</v>
      </c>
      <c r="H1714" s="15">
        <v>1402500.12</v>
      </c>
    </row>
    <row r="1715" spans="1:8">
      <c r="A1715" s="12">
        <v>255193</v>
      </c>
      <c r="B1715" s="13" t="s">
        <v>332</v>
      </c>
      <c r="C1715" s="14" t="str">
        <f t="shared" si="52"/>
        <v>221</v>
      </c>
      <c r="D1715" s="14" t="str">
        <f t="shared" si="53"/>
        <v>22102</v>
      </c>
      <c r="E1715" s="14">
        <f>IF(ISNA(VLOOKUP(F1715,'2021功能科目'!A:B,2,FALSE)),"",VLOOKUP(F1715,'2021功能科目'!A:B,2,FALSE))</f>
        <v>2210202</v>
      </c>
      <c r="F1715" s="13" t="s">
        <v>414</v>
      </c>
      <c r="G1715" s="15">
        <v>1200</v>
      </c>
      <c r="H1715" s="15">
        <v>1200</v>
      </c>
    </row>
    <row r="1716" spans="1:8">
      <c r="A1716" s="12">
        <v>255193</v>
      </c>
      <c r="B1716" s="13" t="s">
        <v>332</v>
      </c>
      <c r="C1716" s="14" t="str">
        <f t="shared" si="52"/>
        <v>221</v>
      </c>
      <c r="D1716" s="14" t="str">
        <f t="shared" si="53"/>
        <v>22102</v>
      </c>
      <c r="E1716" s="14">
        <f>IF(ISNA(VLOOKUP(F1716,'2021功能科目'!A:B,2,FALSE)),"",VLOOKUP(F1716,'2021功能科目'!A:B,2,FALSE))</f>
        <v>2210203</v>
      </c>
      <c r="F1716" s="13" t="s">
        <v>415</v>
      </c>
      <c r="G1716" s="15">
        <v>1196704</v>
      </c>
      <c r="H1716" s="15">
        <v>5169576</v>
      </c>
    </row>
    <row r="1717" spans="1:8">
      <c r="A1717" s="12">
        <v>255194</v>
      </c>
      <c r="B1717" s="13" t="s">
        <v>333</v>
      </c>
      <c r="C1717" s="14" t="str">
        <f t="shared" si="52"/>
        <v>205</v>
      </c>
      <c r="D1717" s="14" t="str">
        <f t="shared" si="53"/>
        <v>20502</v>
      </c>
      <c r="E1717" s="14">
        <f>IF(ISNA(VLOOKUP(F1717,'2021功能科目'!A:B,2,FALSE)),"",VLOOKUP(F1717,'2021功能科目'!A:B,2,FALSE))</f>
        <v>2050201</v>
      </c>
      <c r="F1717" s="13" t="s">
        <v>402</v>
      </c>
      <c r="G1717" s="15">
        <v>9521350.31</v>
      </c>
      <c r="H1717" s="15">
        <v>8708001.61</v>
      </c>
    </row>
    <row r="1718" spans="1:8">
      <c r="A1718" s="12">
        <v>255194</v>
      </c>
      <c r="B1718" s="13" t="s">
        <v>333</v>
      </c>
      <c r="C1718" s="14" t="str">
        <f t="shared" si="52"/>
        <v>205</v>
      </c>
      <c r="D1718" s="14" t="str">
        <f t="shared" si="53"/>
        <v>20508</v>
      </c>
      <c r="E1718" s="14">
        <f>IF(ISNA(VLOOKUP(F1718,'2021功能科目'!A:B,2,FALSE)),"",VLOOKUP(F1718,'2021功能科目'!A:B,2,FALSE))</f>
        <v>2050803</v>
      </c>
      <c r="F1718" s="13" t="s">
        <v>406</v>
      </c>
      <c r="G1718" s="15">
        <v>25840</v>
      </c>
      <c r="H1718" s="15">
        <v>25840</v>
      </c>
    </row>
    <row r="1719" spans="1:8">
      <c r="A1719" s="12">
        <v>255194</v>
      </c>
      <c r="B1719" s="13" t="s">
        <v>333</v>
      </c>
      <c r="C1719" s="14" t="str">
        <f t="shared" si="52"/>
        <v>205</v>
      </c>
      <c r="D1719" s="14" t="str">
        <f t="shared" si="53"/>
        <v>20509</v>
      </c>
      <c r="E1719" s="14">
        <f>IF(ISNA(VLOOKUP(F1719,'2021功能科目'!A:B,2,FALSE)),"",VLOOKUP(F1719,'2021功能科目'!A:B,2,FALSE))</f>
        <v>2050999</v>
      </c>
      <c r="F1719" s="13" t="s">
        <v>421</v>
      </c>
      <c r="G1719" s="15">
        <v>91374</v>
      </c>
      <c r="H1719" s="15">
        <v>91400</v>
      </c>
    </row>
    <row r="1720" spans="1:8">
      <c r="A1720" s="12">
        <v>255194</v>
      </c>
      <c r="B1720" s="13" t="s">
        <v>333</v>
      </c>
      <c r="C1720" s="14" t="str">
        <f t="shared" si="52"/>
        <v>208</v>
      </c>
      <c r="D1720" s="14" t="str">
        <f t="shared" si="53"/>
        <v>20805</v>
      </c>
      <c r="E1720" s="14">
        <f>IF(ISNA(VLOOKUP(F1720,'2021功能科目'!A:B,2,FALSE)),"",VLOOKUP(F1720,'2021功能科目'!A:B,2,FALSE))</f>
        <v>2080505</v>
      </c>
      <c r="F1720" s="13" t="s">
        <v>409</v>
      </c>
      <c r="G1720" s="15">
        <v>834010.72</v>
      </c>
      <c r="H1720" s="15">
        <v>977320.32</v>
      </c>
    </row>
    <row r="1721" spans="1:8">
      <c r="A1721" s="12">
        <v>255194</v>
      </c>
      <c r="B1721" s="13" t="s">
        <v>333</v>
      </c>
      <c r="C1721" s="14" t="str">
        <f t="shared" si="52"/>
        <v>208</v>
      </c>
      <c r="D1721" s="14" t="str">
        <f t="shared" si="53"/>
        <v>20805</v>
      </c>
      <c r="E1721" s="14">
        <f>IF(ISNA(VLOOKUP(F1721,'2021功能科目'!A:B,2,FALSE)),"",VLOOKUP(F1721,'2021功能科目'!A:B,2,FALSE))</f>
        <v>2080506</v>
      </c>
      <c r="F1721" s="13" t="s">
        <v>410</v>
      </c>
      <c r="G1721" s="15">
        <v>417005.36</v>
      </c>
      <c r="H1721" s="15">
        <v>488660.16</v>
      </c>
    </row>
    <row r="1722" spans="1:8">
      <c r="A1722" s="12">
        <v>255194</v>
      </c>
      <c r="B1722" s="13" t="s">
        <v>333</v>
      </c>
      <c r="C1722" s="14" t="str">
        <f t="shared" si="52"/>
        <v>210</v>
      </c>
      <c r="D1722" s="14" t="str">
        <f t="shared" si="53"/>
        <v>21011</v>
      </c>
      <c r="E1722" s="14">
        <f>IF(ISNA(VLOOKUP(F1722,'2021功能科目'!A:B,2,FALSE)),"",VLOOKUP(F1722,'2021功能科目'!A:B,2,FALSE))</f>
        <v>2101102</v>
      </c>
      <c r="F1722" s="13" t="s">
        <v>411</v>
      </c>
      <c r="G1722" s="15">
        <v>764416.58</v>
      </c>
      <c r="H1722" s="15">
        <v>794072.76</v>
      </c>
    </row>
    <row r="1723" spans="1:8">
      <c r="A1723" s="12">
        <v>255194</v>
      </c>
      <c r="B1723" s="13" t="s">
        <v>333</v>
      </c>
      <c r="C1723" s="14" t="str">
        <f t="shared" si="52"/>
        <v>221</v>
      </c>
      <c r="D1723" s="14" t="str">
        <f t="shared" si="53"/>
        <v>22102</v>
      </c>
      <c r="E1723" s="14">
        <f>IF(ISNA(VLOOKUP(F1723,'2021功能科目'!A:B,2,FALSE)),"",VLOOKUP(F1723,'2021功能科目'!A:B,2,FALSE))</f>
        <v>2210201</v>
      </c>
      <c r="F1723" s="13" t="s">
        <v>413</v>
      </c>
      <c r="G1723" s="15">
        <v>804013</v>
      </c>
      <c r="H1723" s="15">
        <v>815070.24</v>
      </c>
    </row>
    <row r="1724" spans="1:8">
      <c r="A1724" s="12">
        <v>255194</v>
      </c>
      <c r="B1724" s="13" t="s">
        <v>333</v>
      </c>
      <c r="C1724" s="14" t="str">
        <f t="shared" si="52"/>
        <v>221</v>
      </c>
      <c r="D1724" s="14" t="str">
        <f t="shared" si="53"/>
        <v>22102</v>
      </c>
      <c r="E1724" s="14">
        <f>IF(ISNA(VLOOKUP(F1724,'2021功能科目'!A:B,2,FALSE)),"",VLOOKUP(F1724,'2021功能科目'!A:B,2,FALSE))</f>
        <v>2210203</v>
      </c>
      <c r="F1724" s="13" t="s">
        <v>415</v>
      </c>
      <c r="G1724" s="15">
        <v>716239</v>
      </c>
      <c r="H1724" s="15">
        <v>634668</v>
      </c>
    </row>
    <row r="1725" spans="1:8">
      <c r="A1725" s="12">
        <v>255195</v>
      </c>
      <c r="B1725" s="13" t="s">
        <v>334</v>
      </c>
      <c r="C1725" s="14" t="str">
        <f t="shared" si="52"/>
        <v>205</v>
      </c>
      <c r="D1725" s="14" t="str">
        <f t="shared" si="53"/>
        <v>20502</v>
      </c>
      <c r="E1725" s="14">
        <f>IF(ISNA(VLOOKUP(F1725,'2021功能科目'!A:B,2,FALSE)),"",VLOOKUP(F1725,'2021功能科目'!A:B,2,FALSE))</f>
        <v>2050201</v>
      </c>
      <c r="F1725" s="13" t="s">
        <v>402</v>
      </c>
      <c r="G1725" s="15">
        <v>8445062.77</v>
      </c>
      <c r="H1725" s="15">
        <v>7335770.33</v>
      </c>
    </row>
    <row r="1726" spans="1:8">
      <c r="A1726" s="12">
        <v>255195</v>
      </c>
      <c r="B1726" s="13" t="s">
        <v>334</v>
      </c>
      <c r="C1726" s="14" t="str">
        <f t="shared" si="52"/>
        <v>205</v>
      </c>
      <c r="D1726" s="14" t="str">
        <f t="shared" si="53"/>
        <v>20508</v>
      </c>
      <c r="E1726" s="14">
        <f>IF(ISNA(VLOOKUP(F1726,'2021功能科目'!A:B,2,FALSE)),"",VLOOKUP(F1726,'2021功能科目'!A:B,2,FALSE))</f>
        <v>2050803</v>
      </c>
      <c r="F1726" s="13" t="s">
        <v>406</v>
      </c>
      <c r="G1726" s="15">
        <v>20525</v>
      </c>
      <c r="H1726" s="15">
        <v>21080</v>
      </c>
    </row>
    <row r="1727" spans="1:8">
      <c r="A1727" s="12">
        <v>255195</v>
      </c>
      <c r="B1727" s="13" t="s">
        <v>334</v>
      </c>
      <c r="C1727" s="14" t="str">
        <f t="shared" si="52"/>
        <v>205</v>
      </c>
      <c r="D1727" s="14" t="str">
        <f t="shared" si="53"/>
        <v>20509</v>
      </c>
      <c r="E1727" s="14">
        <f>IF(ISNA(VLOOKUP(F1727,'2021功能科目'!A:B,2,FALSE)),"",VLOOKUP(F1727,'2021功能科目'!A:B,2,FALSE))</f>
        <v>2050999</v>
      </c>
      <c r="F1727" s="13" t="s">
        <v>421</v>
      </c>
      <c r="G1727" s="15">
        <v>10800</v>
      </c>
      <c r="H1727" s="15">
        <v>10800</v>
      </c>
    </row>
    <row r="1728" spans="1:8">
      <c r="A1728" s="12">
        <v>255195</v>
      </c>
      <c r="B1728" s="13" t="s">
        <v>334</v>
      </c>
      <c r="C1728" s="14" t="str">
        <f t="shared" si="52"/>
        <v>208</v>
      </c>
      <c r="D1728" s="14" t="str">
        <f t="shared" si="53"/>
        <v>20805</v>
      </c>
      <c r="E1728" s="14">
        <f>IF(ISNA(VLOOKUP(F1728,'2021功能科目'!A:B,2,FALSE)),"",VLOOKUP(F1728,'2021功能科目'!A:B,2,FALSE))</f>
        <v>2080505</v>
      </c>
      <c r="F1728" s="13" t="s">
        <v>409</v>
      </c>
      <c r="G1728" s="15">
        <v>767979.04</v>
      </c>
      <c r="H1728" s="15">
        <v>807956.16</v>
      </c>
    </row>
    <row r="1729" spans="1:8">
      <c r="A1729" s="12">
        <v>255195</v>
      </c>
      <c r="B1729" s="13" t="s">
        <v>334</v>
      </c>
      <c r="C1729" s="14" t="str">
        <f t="shared" si="52"/>
        <v>208</v>
      </c>
      <c r="D1729" s="14" t="str">
        <f t="shared" si="53"/>
        <v>20805</v>
      </c>
      <c r="E1729" s="14">
        <f>IF(ISNA(VLOOKUP(F1729,'2021功能科目'!A:B,2,FALSE)),"",VLOOKUP(F1729,'2021功能科目'!A:B,2,FALSE))</f>
        <v>2080506</v>
      </c>
      <c r="F1729" s="13" t="s">
        <v>410</v>
      </c>
      <c r="G1729" s="15">
        <v>383989.52</v>
      </c>
      <c r="H1729" s="15">
        <v>403978.08</v>
      </c>
    </row>
    <row r="1730" spans="1:8">
      <c r="A1730" s="12">
        <v>255195</v>
      </c>
      <c r="B1730" s="13" t="s">
        <v>334</v>
      </c>
      <c r="C1730" s="14" t="str">
        <f t="shared" si="52"/>
        <v>210</v>
      </c>
      <c r="D1730" s="14" t="str">
        <f t="shared" si="53"/>
        <v>21011</v>
      </c>
      <c r="E1730" s="14">
        <f>IF(ISNA(VLOOKUP(F1730,'2021功能科目'!A:B,2,FALSE)),"",VLOOKUP(F1730,'2021功能科目'!A:B,2,FALSE))</f>
        <v>2101102</v>
      </c>
      <c r="F1730" s="13" t="s">
        <v>411</v>
      </c>
      <c r="G1730" s="15">
        <v>728507.42</v>
      </c>
      <c r="H1730" s="15">
        <v>656464.38</v>
      </c>
    </row>
    <row r="1731" spans="1:8">
      <c r="A1731" s="12">
        <v>255195</v>
      </c>
      <c r="B1731" s="13" t="s">
        <v>334</v>
      </c>
      <c r="C1731" s="14" t="str">
        <f t="shared" ref="C1731:C1794" si="54">LEFT(D1731,3)</f>
        <v>221</v>
      </c>
      <c r="D1731" s="14" t="str">
        <f t="shared" ref="D1731:D1794" si="55">LEFT(E1731,5)</f>
        <v>22102</v>
      </c>
      <c r="E1731" s="14">
        <f>IF(ISNA(VLOOKUP(F1731,'2021功能科目'!A:B,2,FALSE)),"",VLOOKUP(F1731,'2021功能科目'!A:B,2,FALSE))</f>
        <v>2210201</v>
      </c>
      <c r="F1731" s="13" t="s">
        <v>413</v>
      </c>
      <c r="G1731" s="15">
        <v>728508</v>
      </c>
      <c r="H1731" s="15">
        <v>672927.12</v>
      </c>
    </row>
    <row r="1732" spans="1:8">
      <c r="A1732" s="12">
        <v>255195</v>
      </c>
      <c r="B1732" s="13" t="s">
        <v>334</v>
      </c>
      <c r="C1732" s="14" t="str">
        <f t="shared" si="54"/>
        <v>221</v>
      </c>
      <c r="D1732" s="14" t="str">
        <f t="shared" si="55"/>
        <v>22102</v>
      </c>
      <c r="E1732" s="14">
        <f>IF(ISNA(VLOOKUP(F1732,'2021功能科目'!A:B,2,FALSE)),"",VLOOKUP(F1732,'2021功能科目'!A:B,2,FALSE))</f>
        <v>2210203</v>
      </c>
      <c r="F1732" s="13" t="s">
        <v>415</v>
      </c>
      <c r="G1732" s="15">
        <v>592657</v>
      </c>
      <c r="H1732" s="15">
        <v>597012</v>
      </c>
    </row>
    <row r="1733" spans="1:8">
      <c r="A1733" s="12">
        <v>255196</v>
      </c>
      <c r="B1733" s="13" t="s">
        <v>335</v>
      </c>
      <c r="C1733" s="14" t="str">
        <f t="shared" si="54"/>
        <v>205</v>
      </c>
      <c r="D1733" s="14" t="str">
        <f t="shared" si="55"/>
        <v>20502</v>
      </c>
      <c r="E1733" s="14">
        <f>IF(ISNA(VLOOKUP(F1733,'2021功能科目'!A:B,2,FALSE)),"",VLOOKUP(F1733,'2021功能科目'!A:B,2,FALSE))</f>
        <v>2050201</v>
      </c>
      <c r="F1733" s="13" t="s">
        <v>402</v>
      </c>
      <c r="G1733" s="15">
        <v>6888971.03</v>
      </c>
      <c r="H1733" s="15">
        <v>5806559.91</v>
      </c>
    </row>
    <row r="1734" spans="1:8">
      <c r="A1734" s="12">
        <v>255196</v>
      </c>
      <c r="B1734" s="13" t="s">
        <v>335</v>
      </c>
      <c r="C1734" s="14" t="str">
        <f t="shared" si="54"/>
        <v>205</v>
      </c>
      <c r="D1734" s="14" t="str">
        <f t="shared" si="55"/>
        <v>20508</v>
      </c>
      <c r="E1734" s="14">
        <f>IF(ISNA(VLOOKUP(F1734,'2021功能科目'!A:B,2,FALSE)),"",VLOOKUP(F1734,'2021功能科目'!A:B,2,FALSE))</f>
        <v>2050803</v>
      </c>
      <c r="F1734" s="13" t="s">
        <v>406</v>
      </c>
      <c r="G1734" s="15">
        <v>14960</v>
      </c>
      <c r="H1734" s="15">
        <v>14960</v>
      </c>
    </row>
    <row r="1735" spans="1:8">
      <c r="A1735" s="12">
        <v>255196</v>
      </c>
      <c r="B1735" s="13" t="s">
        <v>335</v>
      </c>
      <c r="C1735" s="14" t="str">
        <f t="shared" si="54"/>
        <v>205</v>
      </c>
      <c r="D1735" s="14" t="str">
        <f t="shared" si="55"/>
        <v>20509</v>
      </c>
      <c r="E1735" s="14">
        <f>IF(ISNA(VLOOKUP(F1735,'2021功能科目'!A:B,2,FALSE)),"",VLOOKUP(F1735,'2021功能科目'!A:B,2,FALSE))</f>
        <v>2050999</v>
      </c>
      <c r="F1735" s="13" t="s">
        <v>421</v>
      </c>
      <c r="G1735" s="15">
        <v>485988</v>
      </c>
      <c r="H1735" s="15">
        <v>489466</v>
      </c>
    </row>
    <row r="1736" spans="1:8">
      <c r="A1736" s="12">
        <v>255196</v>
      </c>
      <c r="B1736" s="13" t="s">
        <v>335</v>
      </c>
      <c r="C1736" s="14" t="str">
        <f t="shared" si="54"/>
        <v>208</v>
      </c>
      <c r="D1736" s="14" t="str">
        <f t="shared" si="55"/>
        <v>20805</v>
      </c>
      <c r="E1736" s="14">
        <f>IF(ISNA(VLOOKUP(F1736,'2021功能科目'!A:B,2,FALSE)),"",VLOOKUP(F1736,'2021功能科目'!A:B,2,FALSE))</f>
        <v>2080505</v>
      </c>
      <c r="F1736" s="13" t="s">
        <v>409</v>
      </c>
      <c r="G1736" s="15">
        <v>485343.84</v>
      </c>
      <c r="H1736" s="15">
        <v>582633.13</v>
      </c>
    </row>
    <row r="1737" spans="1:8">
      <c r="A1737" s="12">
        <v>255196</v>
      </c>
      <c r="B1737" s="13" t="s">
        <v>335</v>
      </c>
      <c r="C1737" s="14" t="str">
        <f t="shared" si="54"/>
        <v>208</v>
      </c>
      <c r="D1737" s="14" t="str">
        <f t="shared" si="55"/>
        <v>20805</v>
      </c>
      <c r="E1737" s="14">
        <f>IF(ISNA(VLOOKUP(F1737,'2021功能科目'!A:B,2,FALSE)),"",VLOOKUP(F1737,'2021功能科目'!A:B,2,FALSE))</f>
        <v>2080506</v>
      </c>
      <c r="F1737" s="13" t="s">
        <v>410</v>
      </c>
      <c r="G1737" s="15">
        <v>242671.92</v>
      </c>
      <c r="H1737" s="15">
        <v>291316.57</v>
      </c>
    </row>
    <row r="1738" spans="1:8">
      <c r="A1738" s="12">
        <v>255196</v>
      </c>
      <c r="B1738" s="13" t="s">
        <v>335</v>
      </c>
      <c r="C1738" s="14" t="str">
        <f t="shared" si="54"/>
        <v>210</v>
      </c>
      <c r="D1738" s="14" t="str">
        <f t="shared" si="55"/>
        <v>21011</v>
      </c>
      <c r="E1738" s="14">
        <f>IF(ISNA(VLOOKUP(F1738,'2021功能科目'!A:B,2,FALSE)),"",VLOOKUP(F1738,'2021功能科目'!A:B,2,FALSE))</f>
        <v>2101102</v>
      </c>
      <c r="F1738" s="13" t="s">
        <v>411</v>
      </c>
      <c r="G1738" s="15">
        <v>454648.08</v>
      </c>
      <c r="H1738" s="15">
        <v>473389.42</v>
      </c>
    </row>
    <row r="1739" spans="1:8">
      <c r="A1739" s="12">
        <v>255196</v>
      </c>
      <c r="B1739" s="13" t="s">
        <v>335</v>
      </c>
      <c r="C1739" s="14" t="str">
        <f t="shared" si="54"/>
        <v>221</v>
      </c>
      <c r="D1739" s="14" t="str">
        <f t="shared" si="55"/>
        <v>22102</v>
      </c>
      <c r="E1739" s="14">
        <f>IF(ISNA(VLOOKUP(F1739,'2021功能科目'!A:B,2,FALSE)),"",VLOOKUP(F1739,'2021功能科目'!A:B,2,FALSE))</f>
        <v>2210201</v>
      </c>
      <c r="F1739" s="13" t="s">
        <v>413</v>
      </c>
      <c r="G1739" s="15">
        <v>470549</v>
      </c>
      <c r="H1739" s="15">
        <v>484494.85</v>
      </c>
    </row>
    <row r="1740" spans="1:8">
      <c r="A1740" s="12">
        <v>255196</v>
      </c>
      <c r="B1740" s="13" t="s">
        <v>335</v>
      </c>
      <c r="C1740" s="14" t="str">
        <f t="shared" si="54"/>
        <v>221</v>
      </c>
      <c r="D1740" s="14" t="str">
        <f t="shared" si="55"/>
        <v>22102</v>
      </c>
      <c r="E1740" s="14">
        <f>IF(ISNA(VLOOKUP(F1740,'2021功能科目'!A:B,2,FALSE)),"",VLOOKUP(F1740,'2021功能科目'!A:B,2,FALSE))</f>
        <v>2210203</v>
      </c>
      <c r="F1740" s="13" t="s">
        <v>415</v>
      </c>
      <c r="G1740" s="15">
        <v>318549</v>
      </c>
      <c r="H1740" s="15">
        <v>284592</v>
      </c>
    </row>
    <row r="1741" spans="1:8">
      <c r="A1741" s="12">
        <v>255197</v>
      </c>
      <c r="B1741" s="13" t="s">
        <v>336</v>
      </c>
      <c r="C1741" s="14" t="str">
        <f t="shared" si="54"/>
        <v>205</v>
      </c>
      <c r="D1741" s="14" t="str">
        <f t="shared" si="55"/>
        <v>20502</v>
      </c>
      <c r="E1741" s="14">
        <f>IF(ISNA(VLOOKUP(F1741,'2021功能科目'!A:B,2,FALSE)),"",VLOOKUP(F1741,'2021功能科目'!A:B,2,FALSE))</f>
        <v>2050201</v>
      </c>
      <c r="F1741" s="13" t="s">
        <v>402</v>
      </c>
      <c r="G1741" s="15">
        <v>7950306.18</v>
      </c>
      <c r="H1741" s="15">
        <v>7044044.85</v>
      </c>
    </row>
    <row r="1742" spans="1:8">
      <c r="A1742" s="12">
        <v>255197</v>
      </c>
      <c r="B1742" s="13" t="s">
        <v>336</v>
      </c>
      <c r="C1742" s="14" t="str">
        <f t="shared" si="54"/>
        <v>205</v>
      </c>
      <c r="D1742" s="14" t="str">
        <f t="shared" si="55"/>
        <v>20508</v>
      </c>
      <c r="E1742" s="14">
        <f>IF(ISNA(VLOOKUP(F1742,'2021功能科目'!A:B,2,FALSE)),"",VLOOKUP(F1742,'2021功能科目'!A:B,2,FALSE))</f>
        <v>2050803</v>
      </c>
      <c r="F1742" s="13" t="s">
        <v>406</v>
      </c>
      <c r="G1742" s="15">
        <v>400</v>
      </c>
      <c r="H1742" s="15">
        <v>20400</v>
      </c>
    </row>
    <row r="1743" spans="1:8">
      <c r="A1743" s="12">
        <v>255197</v>
      </c>
      <c r="B1743" s="13" t="s">
        <v>336</v>
      </c>
      <c r="C1743" s="14" t="str">
        <f t="shared" si="54"/>
        <v>205</v>
      </c>
      <c r="D1743" s="14" t="str">
        <f t="shared" si="55"/>
        <v>20509</v>
      </c>
      <c r="E1743" s="14">
        <f>IF(ISNA(VLOOKUP(F1743,'2021功能科目'!A:B,2,FALSE)),"",VLOOKUP(F1743,'2021功能科目'!A:B,2,FALSE))</f>
        <v>2050999</v>
      </c>
      <c r="F1743" s="13" t="s">
        <v>421</v>
      </c>
      <c r="G1743" s="15">
        <v>90990</v>
      </c>
      <c r="H1743" s="15">
        <v>90990</v>
      </c>
    </row>
    <row r="1744" spans="1:8">
      <c r="A1744" s="12">
        <v>255197</v>
      </c>
      <c r="B1744" s="13" t="s">
        <v>336</v>
      </c>
      <c r="C1744" s="14" t="str">
        <f t="shared" si="54"/>
        <v>208</v>
      </c>
      <c r="D1744" s="14" t="str">
        <f t="shared" si="55"/>
        <v>20805</v>
      </c>
      <c r="E1744" s="14">
        <f>IF(ISNA(VLOOKUP(F1744,'2021功能科目'!A:B,2,FALSE)),"",VLOOKUP(F1744,'2021功能科目'!A:B,2,FALSE))</f>
        <v>2080505</v>
      </c>
      <c r="F1744" s="13" t="s">
        <v>409</v>
      </c>
      <c r="G1744" s="15">
        <v>669643.04</v>
      </c>
      <c r="H1744" s="15">
        <v>790656.96</v>
      </c>
    </row>
    <row r="1745" spans="1:8">
      <c r="A1745" s="12">
        <v>255197</v>
      </c>
      <c r="B1745" s="13" t="s">
        <v>336</v>
      </c>
      <c r="C1745" s="14" t="str">
        <f t="shared" si="54"/>
        <v>208</v>
      </c>
      <c r="D1745" s="14" t="str">
        <f t="shared" si="55"/>
        <v>20805</v>
      </c>
      <c r="E1745" s="14">
        <f>IF(ISNA(VLOOKUP(F1745,'2021功能科目'!A:B,2,FALSE)),"",VLOOKUP(F1745,'2021功能科目'!A:B,2,FALSE))</f>
        <v>2080506</v>
      </c>
      <c r="F1745" s="13" t="s">
        <v>410</v>
      </c>
      <c r="G1745" s="15">
        <v>334821.52</v>
      </c>
      <c r="H1745" s="15">
        <v>395328.48</v>
      </c>
    </row>
    <row r="1746" spans="1:8">
      <c r="A1746" s="12">
        <v>255197</v>
      </c>
      <c r="B1746" s="13" t="s">
        <v>336</v>
      </c>
      <c r="C1746" s="14" t="str">
        <f t="shared" si="54"/>
        <v>210</v>
      </c>
      <c r="D1746" s="14" t="str">
        <f t="shared" si="55"/>
        <v>21011</v>
      </c>
      <c r="E1746" s="14">
        <f>IF(ISNA(VLOOKUP(F1746,'2021功能科目'!A:B,2,FALSE)),"",VLOOKUP(F1746,'2021功能科目'!A:B,2,FALSE))</f>
        <v>2101102</v>
      </c>
      <c r="F1746" s="13" t="s">
        <v>411</v>
      </c>
      <c r="G1746" s="15">
        <v>639430.63</v>
      </c>
      <c r="H1746" s="15">
        <v>642408.78</v>
      </c>
    </row>
    <row r="1747" spans="1:8">
      <c r="A1747" s="12">
        <v>255197</v>
      </c>
      <c r="B1747" s="13" t="s">
        <v>336</v>
      </c>
      <c r="C1747" s="14" t="str">
        <f t="shared" si="54"/>
        <v>221</v>
      </c>
      <c r="D1747" s="14" t="str">
        <f t="shared" si="55"/>
        <v>22102</v>
      </c>
      <c r="E1747" s="14">
        <f>IF(ISNA(VLOOKUP(F1747,'2021功能科目'!A:B,2,FALSE)),"",VLOOKUP(F1747,'2021功能科目'!A:B,2,FALSE))</f>
        <v>2210201</v>
      </c>
      <c r="F1747" s="13" t="s">
        <v>413</v>
      </c>
      <c r="G1747" s="15">
        <v>664259</v>
      </c>
      <c r="H1747" s="15">
        <v>657792.72</v>
      </c>
    </row>
    <row r="1748" spans="1:8">
      <c r="A1748" s="12">
        <v>255197</v>
      </c>
      <c r="B1748" s="13" t="s">
        <v>336</v>
      </c>
      <c r="C1748" s="14" t="str">
        <f t="shared" si="54"/>
        <v>221</v>
      </c>
      <c r="D1748" s="14" t="str">
        <f t="shared" si="55"/>
        <v>22102</v>
      </c>
      <c r="E1748" s="14">
        <f>IF(ISNA(VLOOKUP(F1748,'2021功能科目'!A:B,2,FALSE)),"",VLOOKUP(F1748,'2021功能科目'!A:B,2,FALSE))</f>
        <v>2210203</v>
      </c>
      <c r="F1748" s="13" t="s">
        <v>415</v>
      </c>
      <c r="G1748" s="15">
        <v>582364</v>
      </c>
      <c r="H1748" s="15">
        <v>507540</v>
      </c>
    </row>
    <row r="1749" spans="1:8">
      <c r="A1749" s="12">
        <v>255198</v>
      </c>
      <c r="B1749" s="13" t="s">
        <v>337</v>
      </c>
      <c r="C1749" s="14" t="str">
        <f t="shared" si="54"/>
        <v>205</v>
      </c>
      <c r="D1749" s="14" t="str">
        <f t="shared" si="55"/>
        <v>20502</v>
      </c>
      <c r="E1749" s="14">
        <f>IF(ISNA(VLOOKUP(F1749,'2021功能科目'!A:B,2,FALSE)),"",VLOOKUP(F1749,'2021功能科目'!A:B,2,FALSE))</f>
        <v>2050299</v>
      </c>
      <c r="F1749" s="13" t="s">
        <v>404</v>
      </c>
      <c r="G1749" s="15">
        <v>3509452.4</v>
      </c>
      <c r="H1749" s="15">
        <v>3678096.9</v>
      </c>
    </row>
    <row r="1750" spans="1:8">
      <c r="A1750" s="12">
        <v>255198</v>
      </c>
      <c r="B1750" s="13" t="s">
        <v>337</v>
      </c>
      <c r="C1750" s="14" t="str">
        <f t="shared" si="54"/>
        <v>205</v>
      </c>
      <c r="D1750" s="14" t="str">
        <f t="shared" si="55"/>
        <v>20508</v>
      </c>
      <c r="E1750" s="14">
        <f>IF(ISNA(VLOOKUP(F1750,'2021功能科目'!A:B,2,FALSE)),"",VLOOKUP(F1750,'2021功能科目'!A:B,2,FALSE))</f>
        <v>2050803</v>
      </c>
      <c r="F1750" s="13" t="s">
        <v>406</v>
      </c>
      <c r="G1750" s="15">
        <v>4760</v>
      </c>
      <c r="H1750" s="15">
        <v>4760</v>
      </c>
    </row>
    <row r="1751" spans="1:8">
      <c r="A1751" s="12">
        <v>255198</v>
      </c>
      <c r="B1751" s="13" t="s">
        <v>337</v>
      </c>
      <c r="C1751" s="14" t="str">
        <f t="shared" si="54"/>
        <v>208</v>
      </c>
      <c r="D1751" s="14" t="str">
        <f t="shared" si="55"/>
        <v>20805</v>
      </c>
      <c r="E1751" s="14">
        <f>IF(ISNA(VLOOKUP(F1751,'2021功能科目'!A:B,2,FALSE)),"",VLOOKUP(F1751,'2021功能科目'!A:B,2,FALSE))</f>
        <v>2080505</v>
      </c>
      <c r="F1751" s="13" t="s">
        <v>409</v>
      </c>
      <c r="G1751" s="15">
        <v>171671.04</v>
      </c>
      <c r="H1751" s="15">
        <v>236955.2</v>
      </c>
    </row>
    <row r="1752" spans="1:8">
      <c r="A1752" s="12">
        <v>255198</v>
      </c>
      <c r="B1752" s="13" t="s">
        <v>337</v>
      </c>
      <c r="C1752" s="14" t="str">
        <f t="shared" si="54"/>
        <v>208</v>
      </c>
      <c r="D1752" s="14" t="str">
        <f t="shared" si="55"/>
        <v>20805</v>
      </c>
      <c r="E1752" s="14">
        <f>IF(ISNA(VLOOKUP(F1752,'2021功能科目'!A:B,2,FALSE)),"",VLOOKUP(F1752,'2021功能科目'!A:B,2,FALSE))</f>
        <v>2080506</v>
      </c>
      <c r="F1752" s="13" t="s">
        <v>410</v>
      </c>
      <c r="G1752" s="15">
        <v>85835.52</v>
      </c>
      <c r="H1752" s="15">
        <v>118477.6</v>
      </c>
    </row>
    <row r="1753" spans="1:8">
      <c r="A1753" s="12">
        <v>255198</v>
      </c>
      <c r="B1753" s="13" t="s">
        <v>337</v>
      </c>
      <c r="C1753" s="14" t="str">
        <f t="shared" si="54"/>
        <v>210</v>
      </c>
      <c r="D1753" s="14" t="str">
        <f t="shared" si="55"/>
        <v>21011</v>
      </c>
      <c r="E1753" s="14">
        <f>IF(ISNA(VLOOKUP(F1753,'2021功能科目'!A:B,2,FALSE)),"",VLOOKUP(F1753,'2021功能科目'!A:B,2,FALSE))</f>
        <v>2101102</v>
      </c>
      <c r="F1753" s="13" t="s">
        <v>411</v>
      </c>
      <c r="G1753" s="15">
        <v>157349.72</v>
      </c>
      <c r="H1753" s="15">
        <v>192526.1</v>
      </c>
    </row>
    <row r="1754" spans="1:8">
      <c r="A1754" s="12">
        <v>255198</v>
      </c>
      <c r="B1754" s="13" t="s">
        <v>337</v>
      </c>
      <c r="C1754" s="14" t="str">
        <f t="shared" si="54"/>
        <v>221</v>
      </c>
      <c r="D1754" s="14" t="str">
        <f t="shared" si="55"/>
        <v>22102</v>
      </c>
      <c r="E1754" s="14">
        <f>IF(ISNA(VLOOKUP(F1754,'2021功能科目'!A:B,2,FALSE)),"",VLOOKUP(F1754,'2021功能科目'!A:B,2,FALSE))</f>
        <v>2210201</v>
      </c>
      <c r="F1754" s="13" t="s">
        <v>413</v>
      </c>
      <c r="G1754" s="15">
        <v>191736</v>
      </c>
      <c r="H1754" s="15">
        <v>192836.4</v>
      </c>
    </row>
    <row r="1755" spans="1:8">
      <c r="A1755" s="12">
        <v>255198</v>
      </c>
      <c r="B1755" s="13" t="s">
        <v>337</v>
      </c>
      <c r="C1755" s="14" t="str">
        <f t="shared" si="54"/>
        <v>221</v>
      </c>
      <c r="D1755" s="14" t="str">
        <f t="shared" si="55"/>
        <v>22102</v>
      </c>
      <c r="E1755" s="14">
        <f>IF(ISNA(VLOOKUP(F1755,'2021功能科目'!A:B,2,FALSE)),"",VLOOKUP(F1755,'2021功能科目'!A:B,2,FALSE))</f>
        <v>2210203</v>
      </c>
      <c r="F1755" s="13" t="s">
        <v>415</v>
      </c>
      <c r="G1755" s="15">
        <v>152424</v>
      </c>
      <c r="H1755" s="15">
        <v>191448</v>
      </c>
    </row>
    <row r="1756" spans="1:8">
      <c r="A1756" s="12">
        <v>255200</v>
      </c>
      <c r="B1756" s="13" t="s">
        <v>338</v>
      </c>
      <c r="C1756" s="14" t="str">
        <f t="shared" si="54"/>
        <v>205</v>
      </c>
      <c r="D1756" s="14" t="str">
        <f t="shared" si="55"/>
        <v>20502</v>
      </c>
      <c r="E1756" s="14">
        <f>IF(ISNA(VLOOKUP(F1756,'2021功能科目'!A:B,2,FALSE)),"",VLOOKUP(F1756,'2021功能科目'!A:B,2,FALSE))</f>
        <v>2050299</v>
      </c>
      <c r="F1756" s="13" t="s">
        <v>404</v>
      </c>
      <c r="G1756" s="15">
        <v>1471169.71</v>
      </c>
      <c r="H1756" s="15">
        <v>1485588.19</v>
      </c>
    </row>
    <row r="1757" spans="1:8">
      <c r="A1757" s="12">
        <v>255200</v>
      </c>
      <c r="B1757" s="13" t="s">
        <v>338</v>
      </c>
      <c r="C1757" s="14" t="str">
        <f t="shared" si="54"/>
        <v>205</v>
      </c>
      <c r="D1757" s="14" t="str">
        <f t="shared" si="55"/>
        <v>20508</v>
      </c>
      <c r="E1757" s="14">
        <f>IF(ISNA(VLOOKUP(F1757,'2021功能科目'!A:B,2,FALSE)),"",VLOOKUP(F1757,'2021功能科目'!A:B,2,FALSE))</f>
        <v>2050803</v>
      </c>
      <c r="F1757" s="13" t="s">
        <v>406</v>
      </c>
      <c r="G1757" s="15">
        <v>600</v>
      </c>
      <c r="H1757" s="15">
        <v>4080</v>
      </c>
    </row>
    <row r="1758" spans="1:8">
      <c r="A1758" s="12">
        <v>255200</v>
      </c>
      <c r="B1758" s="13" t="s">
        <v>338</v>
      </c>
      <c r="C1758" s="14" t="str">
        <f t="shared" si="54"/>
        <v>205</v>
      </c>
      <c r="D1758" s="14" t="str">
        <f t="shared" si="55"/>
        <v>20509</v>
      </c>
      <c r="E1758" s="14">
        <f>IF(ISNA(VLOOKUP(F1758,'2021功能科目'!A:B,2,FALSE)),"",VLOOKUP(F1758,'2021功能科目'!A:B,2,FALSE))</f>
        <v>2050999</v>
      </c>
      <c r="F1758" s="13" t="s">
        <v>421</v>
      </c>
      <c r="G1758" s="15">
        <v>17530</v>
      </c>
      <c r="H1758" s="15">
        <v>21600</v>
      </c>
    </row>
    <row r="1759" spans="1:8">
      <c r="A1759" s="12">
        <v>255200</v>
      </c>
      <c r="B1759" s="13" t="s">
        <v>338</v>
      </c>
      <c r="C1759" s="14" t="str">
        <f t="shared" si="54"/>
        <v>208</v>
      </c>
      <c r="D1759" s="14" t="str">
        <f t="shared" si="55"/>
        <v>20805</v>
      </c>
      <c r="E1759" s="14">
        <f>IF(ISNA(VLOOKUP(F1759,'2021功能科目'!A:B,2,FALSE)),"",VLOOKUP(F1759,'2021功能科目'!A:B,2,FALSE))</f>
        <v>2080505</v>
      </c>
      <c r="F1759" s="13" t="s">
        <v>409</v>
      </c>
      <c r="G1759" s="15">
        <v>180721.92</v>
      </c>
      <c r="H1759" s="15">
        <v>172767.04</v>
      </c>
    </row>
    <row r="1760" spans="1:8">
      <c r="A1760" s="12">
        <v>255200</v>
      </c>
      <c r="B1760" s="13" t="s">
        <v>338</v>
      </c>
      <c r="C1760" s="14" t="str">
        <f t="shared" si="54"/>
        <v>208</v>
      </c>
      <c r="D1760" s="14" t="str">
        <f t="shared" si="55"/>
        <v>20805</v>
      </c>
      <c r="E1760" s="14">
        <f>IF(ISNA(VLOOKUP(F1760,'2021功能科目'!A:B,2,FALSE)),"",VLOOKUP(F1760,'2021功能科目'!A:B,2,FALSE))</f>
        <v>2080506</v>
      </c>
      <c r="F1760" s="13" t="s">
        <v>410</v>
      </c>
      <c r="G1760" s="15">
        <v>90360.96</v>
      </c>
      <c r="H1760" s="15">
        <v>86383.52</v>
      </c>
    </row>
    <row r="1761" spans="1:8">
      <c r="A1761" s="12">
        <v>255200</v>
      </c>
      <c r="B1761" s="13" t="s">
        <v>338</v>
      </c>
      <c r="C1761" s="14" t="str">
        <f t="shared" si="54"/>
        <v>210</v>
      </c>
      <c r="D1761" s="14" t="str">
        <f t="shared" si="55"/>
        <v>21011</v>
      </c>
      <c r="E1761" s="14">
        <f>IF(ISNA(VLOOKUP(F1761,'2021功能科目'!A:B,2,FALSE)),"",VLOOKUP(F1761,'2021功能科目'!A:B,2,FALSE))</f>
        <v>2101102</v>
      </c>
      <c r="F1761" s="13" t="s">
        <v>411</v>
      </c>
      <c r="G1761" s="15">
        <v>168722.5</v>
      </c>
      <c r="H1761" s="15">
        <v>140373.22</v>
      </c>
    </row>
    <row r="1762" spans="1:8">
      <c r="A1762" s="12">
        <v>255200</v>
      </c>
      <c r="B1762" s="13" t="s">
        <v>338</v>
      </c>
      <c r="C1762" s="14" t="str">
        <f t="shared" si="54"/>
        <v>221</v>
      </c>
      <c r="D1762" s="14" t="str">
        <f t="shared" si="55"/>
        <v>22102</v>
      </c>
      <c r="E1762" s="14">
        <f>IF(ISNA(VLOOKUP(F1762,'2021功能科目'!A:B,2,FALSE)),"",VLOOKUP(F1762,'2021功能科目'!A:B,2,FALSE))</f>
        <v>2210201</v>
      </c>
      <c r="F1762" s="13" t="s">
        <v>413</v>
      </c>
      <c r="G1762" s="15">
        <v>176322</v>
      </c>
      <c r="H1762" s="15">
        <v>142535.28</v>
      </c>
    </row>
    <row r="1763" spans="1:8">
      <c r="A1763" s="12">
        <v>255200</v>
      </c>
      <c r="B1763" s="13" t="s">
        <v>338</v>
      </c>
      <c r="C1763" s="14" t="str">
        <f t="shared" si="54"/>
        <v>221</v>
      </c>
      <c r="D1763" s="14" t="str">
        <f t="shared" si="55"/>
        <v>22102</v>
      </c>
      <c r="E1763" s="14">
        <f>IF(ISNA(VLOOKUP(F1763,'2021功能科目'!A:B,2,FALSE)),"",VLOOKUP(F1763,'2021功能科目'!A:B,2,FALSE))</f>
        <v>2210203</v>
      </c>
      <c r="F1763" s="13" t="s">
        <v>415</v>
      </c>
      <c r="G1763" s="15">
        <v>51790</v>
      </c>
      <c r="H1763" s="15">
        <v>131052</v>
      </c>
    </row>
    <row r="1764" spans="1:8">
      <c r="A1764" s="12">
        <v>255201</v>
      </c>
      <c r="B1764" s="13" t="s">
        <v>339</v>
      </c>
      <c r="C1764" s="14" t="str">
        <f t="shared" si="54"/>
        <v>205</v>
      </c>
      <c r="D1764" s="14" t="str">
        <f t="shared" si="55"/>
        <v>20502</v>
      </c>
      <c r="E1764" s="14">
        <f>IF(ISNA(VLOOKUP(F1764,'2021功能科目'!A:B,2,FALSE)),"",VLOOKUP(F1764,'2021功能科目'!A:B,2,FALSE))</f>
        <v>2050299</v>
      </c>
      <c r="F1764" s="13" t="s">
        <v>404</v>
      </c>
      <c r="G1764" s="15">
        <v>3118885.77</v>
      </c>
      <c r="H1764" s="15">
        <v>2823062.98</v>
      </c>
    </row>
    <row r="1765" spans="1:8">
      <c r="A1765" s="12">
        <v>255201</v>
      </c>
      <c r="B1765" s="13" t="s">
        <v>339</v>
      </c>
      <c r="C1765" s="14" t="str">
        <f t="shared" si="54"/>
        <v>205</v>
      </c>
      <c r="D1765" s="14" t="str">
        <f t="shared" si="55"/>
        <v>20508</v>
      </c>
      <c r="E1765" s="14">
        <f>IF(ISNA(VLOOKUP(F1765,'2021功能科目'!A:B,2,FALSE)),"",VLOOKUP(F1765,'2021功能科目'!A:B,2,FALSE))</f>
        <v>2050803</v>
      </c>
      <c r="F1765" s="13" t="s">
        <v>406</v>
      </c>
      <c r="G1765" s="15">
        <v>0</v>
      </c>
      <c r="H1765" s="15">
        <v>6800</v>
      </c>
    </row>
    <row r="1766" spans="1:8">
      <c r="A1766" s="12">
        <v>255201</v>
      </c>
      <c r="B1766" s="13" t="s">
        <v>339</v>
      </c>
      <c r="C1766" s="14" t="str">
        <f t="shared" si="54"/>
        <v>205</v>
      </c>
      <c r="D1766" s="14" t="str">
        <f t="shared" si="55"/>
        <v>20509</v>
      </c>
      <c r="E1766" s="14">
        <f>IF(ISNA(VLOOKUP(F1766,'2021功能科目'!A:B,2,FALSE)),"",VLOOKUP(F1766,'2021功能科目'!A:B,2,FALSE))</f>
        <v>2050999</v>
      </c>
      <c r="F1766" s="13" t="s">
        <v>421</v>
      </c>
      <c r="G1766" s="15">
        <v>1440</v>
      </c>
      <c r="H1766" s="15">
        <v>1440</v>
      </c>
    </row>
    <row r="1767" spans="1:8">
      <c r="A1767" s="12">
        <v>255201</v>
      </c>
      <c r="B1767" s="13" t="s">
        <v>339</v>
      </c>
      <c r="C1767" s="14" t="str">
        <f t="shared" si="54"/>
        <v>208</v>
      </c>
      <c r="D1767" s="14" t="str">
        <f t="shared" si="55"/>
        <v>20805</v>
      </c>
      <c r="E1767" s="14">
        <f>IF(ISNA(VLOOKUP(F1767,'2021功能科目'!A:B,2,FALSE)),"",VLOOKUP(F1767,'2021功能科目'!A:B,2,FALSE))</f>
        <v>2080505</v>
      </c>
      <c r="F1767" s="13" t="s">
        <v>409</v>
      </c>
      <c r="G1767" s="15">
        <v>286474.72</v>
      </c>
      <c r="H1767" s="15">
        <v>263873.92</v>
      </c>
    </row>
    <row r="1768" spans="1:8">
      <c r="A1768" s="12">
        <v>255201</v>
      </c>
      <c r="B1768" s="13" t="s">
        <v>339</v>
      </c>
      <c r="C1768" s="14" t="str">
        <f t="shared" si="54"/>
        <v>208</v>
      </c>
      <c r="D1768" s="14" t="str">
        <f t="shared" si="55"/>
        <v>20805</v>
      </c>
      <c r="E1768" s="14">
        <f>IF(ISNA(VLOOKUP(F1768,'2021功能科目'!A:B,2,FALSE)),"",VLOOKUP(F1768,'2021功能科目'!A:B,2,FALSE))</f>
        <v>2080506</v>
      </c>
      <c r="F1768" s="13" t="s">
        <v>410</v>
      </c>
      <c r="G1768" s="15">
        <v>143237.36</v>
      </c>
      <c r="H1768" s="15">
        <v>131936.96</v>
      </c>
    </row>
    <row r="1769" spans="1:8">
      <c r="A1769" s="12">
        <v>255201</v>
      </c>
      <c r="B1769" s="13" t="s">
        <v>339</v>
      </c>
      <c r="C1769" s="14" t="str">
        <f t="shared" si="54"/>
        <v>210</v>
      </c>
      <c r="D1769" s="14" t="str">
        <f t="shared" si="55"/>
        <v>21011</v>
      </c>
      <c r="E1769" s="14">
        <f>IF(ISNA(VLOOKUP(F1769,'2021功能科目'!A:B,2,FALSE)),"",VLOOKUP(F1769,'2021功能科目'!A:B,2,FALSE))</f>
        <v>2101102</v>
      </c>
      <c r="F1769" s="13" t="s">
        <v>411</v>
      </c>
      <c r="G1769" s="15">
        <v>265314.7</v>
      </c>
      <c r="H1769" s="15">
        <v>214397.56</v>
      </c>
    </row>
    <row r="1770" spans="1:8">
      <c r="A1770" s="12">
        <v>255201</v>
      </c>
      <c r="B1770" s="13" t="s">
        <v>339</v>
      </c>
      <c r="C1770" s="14" t="str">
        <f t="shared" si="54"/>
        <v>221</v>
      </c>
      <c r="D1770" s="14" t="str">
        <f t="shared" si="55"/>
        <v>22102</v>
      </c>
      <c r="E1770" s="14">
        <f>IF(ISNA(VLOOKUP(F1770,'2021功能科目'!A:B,2,FALSE)),"",VLOOKUP(F1770,'2021功能科目'!A:B,2,FALSE))</f>
        <v>2210201</v>
      </c>
      <c r="F1770" s="13" t="s">
        <v>413</v>
      </c>
      <c r="G1770" s="15">
        <v>269074</v>
      </c>
      <c r="H1770" s="15">
        <v>219505.44</v>
      </c>
    </row>
    <row r="1771" spans="1:8">
      <c r="A1771" s="12">
        <v>255201</v>
      </c>
      <c r="B1771" s="13" t="s">
        <v>339</v>
      </c>
      <c r="C1771" s="14" t="str">
        <f t="shared" si="54"/>
        <v>221</v>
      </c>
      <c r="D1771" s="14" t="str">
        <f t="shared" si="55"/>
        <v>22102</v>
      </c>
      <c r="E1771" s="14">
        <f>IF(ISNA(VLOOKUP(F1771,'2021功能科目'!A:B,2,FALSE)),"",VLOOKUP(F1771,'2021功能科目'!A:B,2,FALSE))</f>
        <v>2210203</v>
      </c>
      <c r="F1771" s="13" t="s">
        <v>415</v>
      </c>
      <c r="G1771" s="15">
        <v>178716</v>
      </c>
      <c r="H1771" s="15">
        <v>155712</v>
      </c>
    </row>
    <row r="1772" spans="1:8">
      <c r="A1772" s="12">
        <v>255203</v>
      </c>
      <c r="B1772" s="13" t="s">
        <v>340</v>
      </c>
      <c r="C1772" s="14" t="str">
        <f t="shared" si="54"/>
        <v>205</v>
      </c>
      <c r="D1772" s="14" t="str">
        <f t="shared" si="55"/>
        <v>20502</v>
      </c>
      <c r="E1772" s="14">
        <f>IF(ISNA(VLOOKUP(F1772,'2021功能科目'!A:B,2,FALSE)),"",VLOOKUP(F1772,'2021功能科目'!A:B,2,FALSE))</f>
        <v>2050202</v>
      </c>
      <c r="F1772" s="13" t="s">
        <v>420</v>
      </c>
      <c r="G1772" s="15">
        <v>4265046.43</v>
      </c>
      <c r="H1772" s="15">
        <v>4819918.08</v>
      </c>
    </row>
    <row r="1773" spans="1:8">
      <c r="A1773" s="12">
        <v>255203</v>
      </c>
      <c r="B1773" s="13" t="s">
        <v>340</v>
      </c>
      <c r="C1773" s="14" t="str">
        <f t="shared" si="54"/>
        <v>205</v>
      </c>
      <c r="D1773" s="14" t="str">
        <f t="shared" si="55"/>
        <v>20502</v>
      </c>
      <c r="E1773" s="14">
        <f>IF(ISNA(VLOOKUP(F1773,'2021功能科目'!A:B,2,FALSE)),"",VLOOKUP(F1773,'2021功能科目'!A:B,2,FALSE))</f>
        <v>2050299</v>
      </c>
      <c r="F1773" s="13" t="s">
        <v>404</v>
      </c>
      <c r="G1773" s="15">
        <v>91194.21</v>
      </c>
      <c r="H1773" s="15">
        <v>97500</v>
      </c>
    </row>
    <row r="1774" spans="1:8">
      <c r="A1774" s="12">
        <v>255203</v>
      </c>
      <c r="B1774" s="13" t="s">
        <v>340</v>
      </c>
      <c r="C1774" s="14" t="str">
        <f t="shared" si="54"/>
        <v>205</v>
      </c>
      <c r="D1774" s="14" t="str">
        <f t="shared" si="55"/>
        <v>20508</v>
      </c>
      <c r="E1774" s="14">
        <f>IF(ISNA(VLOOKUP(F1774,'2021功能科目'!A:B,2,FALSE)),"",VLOOKUP(F1774,'2021功能科目'!A:B,2,FALSE))</f>
        <v>2050803</v>
      </c>
      <c r="F1774" s="13" t="s">
        <v>406</v>
      </c>
      <c r="G1774" s="15">
        <v>0</v>
      </c>
      <c r="H1774" s="15">
        <v>6120</v>
      </c>
    </row>
    <row r="1775" spans="1:8">
      <c r="A1775" s="12">
        <v>255203</v>
      </c>
      <c r="B1775" s="13" t="s">
        <v>340</v>
      </c>
      <c r="C1775" s="14" t="str">
        <f t="shared" si="54"/>
        <v>205</v>
      </c>
      <c r="D1775" s="14" t="str">
        <f t="shared" si="55"/>
        <v>20509</v>
      </c>
      <c r="E1775" s="14">
        <f>IF(ISNA(VLOOKUP(F1775,'2021功能科目'!A:B,2,FALSE)),"",VLOOKUP(F1775,'2021功能科目'!A:B,2,FALSE))</f>
        <v>2050999</v>
      </c>
      <c r="F1775" s="13" t="s">
        <v>421</v>
      </c>
      <c r="G1775" s="15">
        <v>0</v>
      </c>
      <c r="H1775" s="15">
        <v>8640</v>
      </c>
    </row>
    <row r="1776" spans="1:8">
      <c r="A1776" s="12">
        <v>255203</v>
      </c>
      <c r="B1776" s="13" t="s">
        <v>340</v>
      </c>
      <c r="C1776" s="14" t="str">
        <f t="shared" si="54"/>
        <v>208</v>
      </c>
      <c r="D1776" s="14" t="str">
        <f t="shared" si="55"/>
        <v>20805</v>
      </c>
      <c r="E1776" s="14">
        <f>IF(ISNA(VLOOKUP(F1776,'2021功能科目'!A:B,2,FALSE)),"",VLOOKUP(F1776,'2021功能科目'!A:B,2,FALSE))</f>
        <v>2080505</v>
      </c>
      <c r="F1776" s="13" t="s">
        <v>409</v>
      </c>
      <c r="G1776" s="15">
        <v>232445.12</v>
      </c>
      <c r="H1776" s="15">
        <v>292764.48</v>
      </c>
    </row>
    <row r="1777" spans="1:8">
      <c r="A1777" s="12">
        <v>255203</v>
      </c>
      <c r="B1777" s="13" t="s">
        <v>340</v>
      </c>
      <c r="C1777" s="14" t="str">
        <f t="shared" si="54"/>
        <v>208</v>
      </c>
      <c r="D1777" s="14" t="str">
        <f t="shared" si="55"/>
        <v>20805</v>
      </c>
      <c r="E1777" s="14">
        <f>IF(ISNA(VLOOKUP(F1777,'2021功能科目'!A:B,2,FALSE)),"",VLOOKUP(F1777,'2021功能科目'!A:B,2,FALSE))</f>
        <v>2080506</v>
      </c>
      <c r="F1777" s="13" t="s">
        <v>410</v>
      </c>
      <c r="G1777" s="15">
        <v>116222.56</v>
      </c>
      <c r="H1777" s="15">
        <v>146382.24</v>
      </c>
    </row>
    <row r="1778" spans="1:8">
      <c r="A1778" s="12">
        <v>255203</v>
      </c>
      <c r="B1778" s="13" t="s">
        <v>340</v>
      </c>
      <c r="C1778" s="14" t="str">
        <f t="shared" si="54"/>
        <v>210</v>
      </c>
      <c r="D1778" s="14" t="str">
        <f t="shared" si="55"/>
        <v>21011</v>
      </c>
      <c r="E1778" s="14">
        <f>IF(ISNA(VLOOKUP(F1778,'2021功能科目'!A:B,2,FALSE)),"",VLOOKUP(F1778,'2021功能科目'!A:B,2,FALSE))</f>
        <v>2101102</v>
      </c>
      <c r="F1778" s="13" t="s">
        <v>411</v>
      </c>
      <c r="G1778" s="15">
        <v>218179.39</v>
      </c>
      <c r="H1778" s="15">
        <v>237871.14</v>
      </c>
    </row>
    <row r="1779" spans="1:8">
      <c r="A1779" s="12">
        <v>255203</v>
      </c>
      <c r="B1779" s="13" t="s">
        <v>340</v>
      </c>
      <c r="C1779" s="14" t="str">
        <f t="shared" si="54"/>
        <v>221</v>
      </c>
      <c r="D1779" s="14" t="str">
        <f t="shared" si="55"/>
        <v>22102</v>
      </c>
      <c r="E1779" s="14">
        <f>IF(ISNA(VLOOKUP(F1779,'2021功能科目'!A:B,2,FALSE)),"",VLOOKUP(F1779,'2021功能科目'!A:B,2,FALSE))</f>
        <v>2210201</v>
      </c>
      <c r="F1779" s="13" t="s">
        <v>413</v>
      </c>
      <c r="G1779" s="15">
        <v>214459</v>
      </c>
      <c r="H1779" s="15">
        <v>239013.36</v>
      </c>
    </row>
    <row r="1780" spans="1:8">
      <c r="A1780" s="12">
        <v>255203</v>
      </c>
      <c r="B1780" s="13" t="s">
        <v>340</v>
      </c>
      <c r="C1780" s="14" t="str">
        <f t="shared" si="54"/>
        <v>221</v>
      </c>
      <c r="D1780" s="14" t="str">
        <f t="shared" si="55"/>
        <v>22102</v>
      </c>
      <c r="E1780" s="14">
        <f>IF(ISNA(VLOOKUP(F1780,'2021功能科目'!A:B,2,FALSE)),"",VLOOKUP(F1780,'2021功能科目'!A:B,2,FALSE))</f>
        <v>2210203</v>
      </c>
      <c r="F1780" s="13" t="s">
        <v>415</v>
      </c>
      <c r="G1780" s="15">
        <v>106262</v>
      </c>
      <c r="H1780" s="15">
        <v>92328</v>
      </c>
    </row>
    <row r="1781" spans="1:8">
      <c r="A1781" s="12">
        <v>255204</v>
      </c>
      <c r="B1781" s="13" t="s">
        <v>341</v>
      </c>
      <c r="C1781" s="14" t="str">
        <f t="shared" si="54"/>
        <v>205</v>
      </c>
      <c r="D1781" s="14" t="str">
        <f t="shared" si="55"/>
        <v>20502</v>
      </c>
      <c r="E1781" s="14">
        <f>IF(ISNA(VLOOKUP(F1781,'2021功能科目'!A:B,2,FALSE)),"",VLOOKUP(F1781,'2021功能科目'!A:B,2,FALSE))</f>
        <v>2050203</v>
      </c>
      <c r="F1781" s="13" t="s">
        <v>405</v>
      </c>
      <c r="G1781" s="15">
        <v>18918585.87</v>
      </c>
      <c r="H1781" s="15">
        <v>0</v>
      </c>
    </row>
    <row r="1782" spans="1:8">
      <c r="A1782" s="12">
        <v>255204</v>
      </c>
      <c r="B1782" s="13" t="s">
        <v>341</v>
      </c>
      <c r="C1782" s="14" t="str">
        <f t="shared" si="54"/>
        <v>205</v>
      </c>
      <c r="D1782" s="14" t="str">
        <f t="shared" si="55"/>
        <v>20508</v>
      </c>
      <c r="E1782" s="14">
        <f>IF(ISNA(VLOOKUP(F1782,'2021功能科目'!A:B,2,FALSE)),"",VLOOKUP(F1782,'2021功能科目'!A:B,2,FALSE))</f>
        <v>2050803</v>
      </c>
      <c r="F1782" s="13" t="s">
        <v>406</v>
      </c>
      <c r="G1782" s="15">
        <v>6667</v>
      </c>
      <c r="H1782" s="15">
        <v>0</v>
      </c>
    </row>
    <row r="1783" spans="1:8">
      <c r="A1783" s="12">
        <v>255204</v>
      </c>
      <c r="B1783" s="13" t="s">
        <v>341</v>
      </c>
      <c r="C1783" s="14" t="str">
        <f t="shared" si="54"/>
        <v>208</v>
      </c>
      <c r="D1783" s="14" t="str">
        <f t="shared" si="55"/>
        <v>20805</v>
      </c>
      <c r="E1783" s="14">
        <f>IF(ISNA(VLOOKUP(F1783,'2021功能科目'!A:B,2,FALSE)),"",VLOOKUP(F1783,'2021功能科目'!A:B,2,FALSE))</f>
        <v>2080505</v>
      </c>
      <c r="F1783" s="13" t="s">
        <v>409</v>
      </c>
      <c r="G1783" s="15">
        <v>206471.84</v>
      </c>
      <c r="H1783" s="15">
        <v>0</v>
      </c>
    </row>
    <row r="1784" spans="1:8">
      <c r="A1784" s="12">
        <v>255204</v>
      </c>
      <c r="B1784" s="13" t="s">
        <v>341</v>
      </c>
      <c r="C1784" s="14" t="str">
        <f t="shared" si="54"/>
        <v>208</v>
      </c>
      <c r="D1784" s="14" t="str">
        <f t="shared" si="55"/>
        <v>20805</v>
      </c>
      <c r="E1784" s="14">
        <f>IF(ISNA(VLOOKUP(F1784,'2021功能科目'!A:B,2,FALSE)),"",VLOOKUP(F1784,'2021功能科目'!A:B,2,FALSE))</f>
        <v>2080506</v>
      </c>
      <c r="F1784" s="13" t="s">
        <v>410</v>
      </c>
      <c r="G1784" s="15">
        <v>103235.92</v>
      </c>
      <c r="H1784" s="15">
        <v>0</v>
      </c>
    </row>
    <row r="1785" spans="1:8">
      <c r="A1785" s="12">
        <v>255204</v>
      </c>
      <c r="B1785" s="13" t="s">
        <v>341</v>
      </c>
      <c r="C1785" s="14" t="str">
        <f t="shared" si="54"/>
        <v>210</v>
      </c>
      <c r="D1785" s="14" t="str">
        <f t="shared" si="55"/>
        <v>21011</v>
      </c>
      <c r="E1785" s="14">
        <f>IF(ISNA(VLOOKUP(F1785,'2021功能科目'!A:B,2,FALSE)),"",VLOOKUP(F1785,'2021功能科目'!A:B,2,FALSE))</f>
        <v>2101102</v>
      </c>
      <c r="F1785" s="13" t="s">
        <v>411</v>
      </c>
      <c r="G1785" s="15">
        <v>180051.17</v>
      </c>
      <c r="H1785" s="15">
        <v>0</v>
      </c>
    </row>
    <row r="1786" spans="1:8">
      <c r="A1786" s="12">
        <v>255204</v>
      </c>
      <c r="B1786" s="13" t="s">
        <v>341</v>
      </c>
      <c r="C1786" s="14" t="str">
        <f t="shared" si="54"/>
        <v>221</v>
      </c>
      <c r="D1786" s="14" t="str">
        <f t="shared" si="55"/>
        <v>22102</v>
      </c>
      <c r="E1786" s="14">
        <f>IF(ISNA(VLOOKUP(F1786,'2021功能科目'!A:B,2,FALSE)),"",VLOOKUP(F1786,'2021功能科目'!A:B,2,FALSE))</f>
        <v>2210201</v>
      </c>
      <c r="F1786" s="13" t="s">
        <v>413</v>
      </c>
      <c r="G1786" s="15">
        <v>210697</v>
      </c>
      <c r="H1786" s="15">
        <v>0</v>
      </c>
    </row>
    <row r="1787" spans="1:8">
      <c r="A1787" s="12">
        <v>255205</v>
      </c>
      <c r="B1787" s="13" t="s">
        <v>342</v>
      </c>
      <c r="C1787" s="14" t="str">
        <f t="shared" si="54"/>
        <v>205</v>
      </c>
      <c r="D1787" s="14" t="str">
        <f t="shared" si="55"/>
        <v>20502</v>
      </c>
      <c r="E1787" s="14">
        <f>IF(ISNA(VLOOKUP(F1787,'2021功能科目'!A:B,2,FALSE)),"",VLOOKUP(F1787,'2021功能科目'!A:B,2,FALSE))</f>
        <v>2050202</v>
      </c>
      <c r="F1787" s="13" t="s">
        <v>420</v>
      </c>
      <c r="G1787" s="15">
        <v>2769500.69</v>
      </c>
      <c r="H1787" s="15">
        <v>0</v>
      </c>
    </row>
    <row r="1788" spans="1:8">
      <c r="A1788" s="12">
        <v>255205</v>
      </c>
      <c r="B1788" s="13" t="s">
        <v>342</v>
      </c>
      <c r="C1788" s="14" t="str">
        <f t="shared" si="54"/>
        <v>205</v>
      </c>
      <c r="D1788" s="14" t="str">
        <f t="shared" si="55"/>
        <v>20508</v>
      </c>
      <c r="E1788" s="14">
        <f>IF(ISNA(VLOOKUP(F1788,'2021功能科目'!A:B,2,FALSE)),"",VLOOKUP(F1788,'2021功能科目'!A:B,2,FALSE))</f>
        <v>2050803</v>
      </c>
      <c r="F1788" s="13" t="s">
        <v>406</v>
      </c>
      <c r="G1788" s="15">
        <v>5300</v>
      </c>
      <c r="H1788" s="15">
        <v>0</v>
      </c>
    </row>
    <row r="1789" spans="1:8">
      <c r="A1789" s="12">
        <v>255205</v>
      </c>
      <c r="B1789" s="13" t="s">
        <v>342</v>
      </c>
      <c r="C1789" s="14" t="str">
        <f t="shared" si="54"/>
        <v>208</v>
      </c>
      <c r="D1789" s="14" t="str">
        <f t="shared" si="55"/>
        <v>20805</v>
      </c>
      <c r="E1789" s="14">
        <f>IF(ISNA(VLOOKUP(F1789,'2021功能科目'!A:B,2,FALSE)),"",VLOOKUP(F1789,'2021功能科目'!A:B,2,FALSE))</f>
        <v>2080505</v>
      </c>
      <c r="F1789" s="13" t="s">
        <v>409</v>
      </c>
      <c r="G1789" s="15">
        <v>258556.8</v>
      </c>
      <c r="H1789" s="15">
        <v>0</v>
      </c>
    </row>
    <row r="1790" spans="1:8">
      <c r="A1790" s="12">
        <v>255205</v>
      </c>
      <c r="B1790" s="13" t="s">
        <v>342</v>
      </c>
      <c r="C1790" s="14" t="str">
        <f t="shared" si="54"/>
        <v>208</v>
      </c>
      <c r="D1790" s="14" t="str">
        <f t="shared" si="55"/>
        <v>20805</v>
      </c>
      <c r="E1790" s="14">
        <f>IF(ISNA(VLOOKUP(F1790,'2021功能科目'!A:B,2,FALSE)),"",VLOOKUP(F1790,'2021功能科目'!A:B,2,FALSE))</f>
        <v>2080506</v>
      </c>
      <c r="F1790" s="13" t="s">
        <v>410</v>
      </c>
      <c r="G1790" s="15">
        <v>103422.72</v>
      </c>
      <c r="H1790" s="15">
        <v>0</v>
      </c>
    </row>
    <row r="1791" spans="1:8">
      <c r="A1791" s="12">
        <v>255205</v>
      </c>
      <c r="B1791" s="13" t="s">
        <v>342</v>
      </c>
      <c r="C1791" s="14" t="str">
        <f t="shared" si="54"/>
        <v>210</v>
      </c>
      <c r="D1791" s="14" t="str">
        <f t="shared" si="55"/>
        <v>21011</v>
      </c>
      <c r="E1791" s="14">
        <f>IF(ISNA(VLOOKUP(F1791,'2021功能科目'!A:B,2,FALSE)),"",VLOOKUP(F1791,'2021功能科目'!A:B,2,FALSE))</f>
        <v>2101102</v>
      </c>
      <c r="F1791" s="13" t="s">
        <v>411</v>
      </c>
      <c r="G1791" s="15">
        <v>168061.92</v>
      </c>
      <c r="H1791" s="15">
        <v>0</v>
      </c>
    </row>
    <row r="1792" spans="1:8">
      <c r="A1792" s="12">
        <v>255205</v>
      </c>
      <c r="B1792" s="13" t="s">
        <v>342</v>
      </c>
      <c r="C1792" s="14" t="str">
        <f t="shared" si="54"/>
        <v>221</v>
      </c>
      <c r="D1792" s="14" t="str">
        <f t="shared" si="55"/>
        <v>22102</v>
      </c>
      <c r="E1792" s="14">
        <f>IF(ISNA(VLOOKUP(F1792,'2021功能科目'!A:B,2,FALSE)),"",VLOOKUP(F1792,'2021功能科目'!A:B,2,FALSE))</f>
        <v>2210201</v>
      </c>
      <c r="F1792" s="13" t="s">
        <v>413</v>
      </c>
      <c r="G1792" s="15">
        <v>155134.08</v>
      </c>
      <c r="H1792" s="15">
        <v>0</v>
      </c>
    </row>
    <row r="1793" spans="1:8">
      <c r="A1793" s="12">
        <v>255</v>
      </c>
      <c r="B1793" s="13" t="s">
        <v>343</v>
      </c>
      <c r="C1793" s="14" t="str">
        <f t="shared" si="54"/>
        <v>205</v>
      </c>
      <c r="D1793" s="14" t="str">
        <f t="shared" si="55"/>
        <v>20502</v>
      </c>
      <c r="E1793" s="14">
        <f>IF(ISNA(VLOOKUP(F1793,'2021功能科目'!A:B,2,FALSE)),"",VLOOKUP(F1793,'2021功能科目'!A:B,2,FALSE))</f>
        <v>2050201</v>
      </c>
      <c r="F1793" s="13" t="s">
        <v>402</v>
      </c>
      <c r="G1793" s="15">
        <v>637686774.43</v>
      </c>
      <c r="H1793" s="15">
        <v>570678496.39</v>
      </c>
    </row>
    <row r="1794" spans="1:8">
      <c r="A1794" s="12">
        <v>255</v>
      </c>
      <c r="B1794" s="13" t="s">
        <v>343</v>
      </c>
      <c r="C1794" s="14" t="str">
        <f t="shared" si="54"/>
        <v>205</v>
      </c>
      <c r="D1794" s="14" t="str">
        <f t="shared" si="55"/>
        <v>20502</v>
      </c>
      <c r="E1794" s="14">
        <f>IF(ISNA(VLOOKUP(F1794,'2021功能科目'!A:B,2,FALSE)),"",VLOOKUP(F1794,'2021功能科目'!A:B,2,FALSE))</f>
        <v>2050202</v>
      </c>
      <c r="F1794" s="13" t="s">
        <v>420</v>
      </c>
      <c r="G1794" s="15">
        <v>2192183970.78</v>
      </c>
      <c r="H1794" s="15">
        <v>1981234313.46</v>
      </c>
    </row>
    <row r="1795" spans="1:8">
      <c r="A1795" s="12">
        <v>255</v>
      </c>
      <c r="B1795" s="13" t="s">
        <v>343</v>
      </c>
      <c r="C1795" s="14" t="str">
        <f t="shared" ref="C1795:C1858" si="56">LEFT(D1795,3)</f>
        <v>205</v>
      </c>
      <c r="D1795" s="14" t="str">
        <f t="shared" ref="D1795:D1858" si="57">LEFT(E1795,5)</f>
        <v>20502</v>
      </c>
      <c r="E1795" s="14">
        <f>IF(ISNA(VLOOKUP(F1795,'2021功能科目'!A:B,2,FALSE)),"",VLOOKUP(F1795,'2021功能科目'!A:B,2,FALSE))</f>
        <v>2050203</v>
      </c>
      <c r="F1795" s="13" t="s">
        <v>405</v>
      </c>
      <c r="G1795" s="15">
        <v>540618668.72</v>
      </c>
      <c r="H1795" s="15">
        <v>375685278.94</v>
      </c>
    </row>
    <row r="1796" spans="1:8">
      <c r="A1796" s="12">
        <v>255</v>
      </c>
      <c r="B1796" s="13" t="s">
        <v>343</v>
      </c>
      <c r="C1796" s="14" t="str">
        <f t="shared" si="56"/>
        <v>205</v>
      </c>
      <c r="D1796" s="14" t="str">
        <f t="shared" si="57"/>
        <v>20502</v>
      </c>
      <c r="E1796" s="14">
        <f>IF(ISNA(VLOOKUP(F1796,'2021功能科目'!A:B,2,FALSE)),"",VLOOKUP(F1796,'2021功能科目'!A:B,2,FALSE))</f>
        <v>2050204</v>
      </c>
      <c r="F1796" s="13" t="s">
        <v>403</v>
      </c>
      <c r="G1796" s="15">
        <v>1874230160.11</v>
      </c>
      <c r="H1796" s="15">
        <v>1701821921.25</v>
      </c>
    </row>
    <row r="1797" spans="1:8">
      <c r="A1797" s="12">
        <v>255</v>
      </c>
      <c r="B1797" s="13" t="s">
        <v>343</v>
      </c>
      <c r="C1797" s="14" t="str">
        <f t="shared" si="56"/>
        <v>205</v>
      </c>
      <c r="D1797" s="14" t="str">
        <f t="shared" si="57"/>
        <v>20502</v>
      </c>
      <c r="E1797" s="14">
        <f>IF(ISNA(VLOOKUP(F1797,'2021功能科目'!A:B,2,FALSE)),"",VLOOKUP(F1797,'2021功能科目'!A:B,2,FALSE))</f>
        <v>2050299</v>
      </c>
      <c r="F1797" s="13" t="s">
        <v>404</v>
      </c>
      <c r="G1797" s="15">
        <v>1284729382.39</v>
      </c>
      <c r="H1797" s="15">
        <v>976203506.27</v>
      </c>
    </row>
    <row r="1798" spans="1:8">
      <c r="A1798" s="12">
        <v>255</v>
      </c>
      <c r="B1798" s="13" t="s">
        <v>343</v>
      </c>
      <c r="C1798" s="14" t="str">
        <f t="shared" si="56"/>
        <v>205</v>
      </c>
      <c r="D1798" s="14" t="str">
        <f t="shared" si="57"/>
        <v>20503</v>
      </c>
      <c r="E1798" s="14">
        <f>IF(ISNA(VLOOKUP(F1798,'2021功能科目'!A:B,2,FALSE)),"",VLOOKUP(F1798,'2021功能科目'!A:B,2,FALSE))</f>
        <v>2050302</v>
      </c>
      <c r="F1798" s="13" t="s">
        <v>418</v>
      </c>
      <c r="G1798" s="15">
        <v>184597316.82</v>
      </c>
      <c r="H1798" s="15">
        <v>175517689.78</v>
      </c>
    </row>
    <row r="1799" spans="1:8">
      <c r="A1799" s="12">
        <v>255</v>
      </c>
      <c r="B1799" s="13" t="s">
        <v>343</v>
      </c>
      <c r="C1799" s="14" t="str">
        <f t="shared" si="56"/>
        <v>205</v>
      </c>
      <c r="D1799" s="14" t="str">
        <f t="shared" si="57"/>
        <v>20504</v>
      </c>
      <c r="E1799" s="14">
        <f>IF(ISNA(VLOOKUP(F1799,'2021功能科目'!A:B,2,FALSE)),"",VLOOKUP(F1799,'2021功能科目'!A:B,2,FALSE))</f>
        <v>2050403</v>
      </c>
      <c r="F1799" s="13" t="s">
        <v>427</v>
      </c>
      <c r="G1799" s="15">
        <v>17528249.84</v>
      </c>
      <c r="H1799" s="15">
        <v>17250676.4</v>
      </c>
    </row>
    <row r="1800" spans="1:8">
      <c r="A1800" s="12">
        <v>255</v>
      </c>
      <c r="B1800" s="13" t="s">
        <v>343</v>
      </c>
      <c r="C1800" s="14" t="str">
        <f t="shared" si="56"/>
        <v>205</v>
      </c>
      <c r="D1800" s="14" t="str">
        <f t="shared" si="57"/>
        <v>20504</v>
      </c>
      <c r="E1800" s="14">
        <f>IF(ISNA(VLOOKUP(F1800,'2021功能科目'!A:B,2,FALSE)),"",VLOOKUP(F1800,'2021功能科目'!A:B,2,FALSE))</f>
        <v>2050404</v>
      </c>
      <c r="F1800" s="13" t="s">
        <v>428</v>
      </c>
      <c r="G1800" s="15">
        <v>6645811.07</v>
      </c>
      <c r="H1800" s="15">
        <v>6446171.98</v>
      </c>
    </row>
    <row r="1801" spans="1:8">
      <c r="A1801" s="12">
        <v>255</v>
      </c>
      <c r="B1801" s="13" t="s">
        <v>343</v>
      </c>
      <c r="C1801" s="14" t="str">
        <f t="shared" si="56"/>
        <v>205</v>
      </c>
      <c r="D1801" s="14" t="str">
        <f t="shared" si="57"/>
        <v>20507</v>
      </c>
      <c r="E1801" s="14">
        <f>IF(ISNA(VLOOKUP(F1801,'2021功能科目'!A:B,2,FALSE)),"",VLOOKUP(F1801,'2021功能科目'!A:B,2,FALSE))</f>
        <v>2050701</v>
      </c>
      <c r="F1801" s="13" t="s">
        <v>422</v>
      </c>
      <c r="G1801" s="15">
        <v>74527328.85</v>
      </c>
      <c r="H1801" s="15">
        <v>63629226.58</v>
      </c>
    </row>
    <row r="1802" spans="1:8">
      <c r="A1802" s="12">
        <v>255</v>
      </c>
      <c r="B1802" s="13" t="s">
        <v>343</v>
      </c>
      <c r="C1802" s="14" t="str">
        <f t="shared" si="56"/>
        <v>205</v>
      </c>
      <c r="D1802" s="14" t="str">
        <f t="shared" si="57"/>
        <v>20507</v>
      </c>
      <c r="E1802" s="14">
        <f>IF(ISNA(VLOOKUP(F1802,'2021功能科目'!A:B,2,FALSE)),"",VLOOKUP(F1802,'2021功能科目'!A:B,2,FALSE))</f>
        <v>2050702</v>
      </c>
      <c r="F1802" s="13" t="s">
        <v>423</v>
      </c>
      <c r="G1802" s="15">
        <v>11716035.35</v>
      </c>
      <c r="H1802" s="15">
        <v>10489491.03</v>
      </c>
    </row>
    <row r="1803" spans="1:8">
      <c r="A1803" s="12">
        <v>255</v>
      </c>
      <c r="B1803" s="13" t="s">
        <v>343</v>
      </c>
      <c r="C1803" s="14" t="str">
        <f t="shared" si="56"/>
        <v>205</v>
      </c>
      <c r="D1803" s="14" t="str">
        <f t="shared" si="57"/>
        <v>20507</v>
      </c>
      <c r="E1803" s="14">
        <f>IF(ISNA(VLOOKUP(F1803,'2021功能科目'!A:B,2,FALSE)),"",VLOOKUP(F1803,'2021功能科目'!A:B,2,FALSE))</f>
        <v>2050799</v>
      </c>
      <c r="F1803" s="13" t="s">
        <v>429</v>
      </c>
      <c r="G1803" s="15">
        <v>207228.15</v>
      </c>
      <c r="H1803" s="15">
        <v>0</v>
      </c>
    </row>
    <row r="1804" spans="1:8">
      <c r="A1804" s="12">
        <v>255</v>
      </c>
      <c r="B1804" s="13" t="s">
        <v>343</v>
      </c>
      <c r="C1804" s="14" t="str">
        <f t="shared" si="56"/>
        <v>205</v>
      </c>
      <c r="D1804" s="14" t="str">
        <f t="shared" si="57"/>
        <v>20508</v>
      </c>
      <c r="E1804" s="14">
        <f>IF(ISNA(VLOOKUP(F1804,'2021功能科目'!A:B,2,FALSE)),"",VLOOKUP(F1804,'2021功能科目'!A:B,2,FALSE))</f>
        <v>2050801</v>
      </c>
      <c r="F1804" s="13" t="s">
        <v>425</v>
      </c>
      <c r="G1804" s="15">
        <v>103527323.08</v>
      </c>
      <c r="H1804" s="15">
        <v>93552477.87</v>
      </c>
    </row>
    <row r="1805" spans="1:8">
      <c r="A1805" s="12">
        <v>255</v>
      </c>
      <c r="B1805" s="13" t="s">
        <v>343</v>
      </c>
      <c r="C1805" s="14" t="str">
        <f t="shared" si="56"/>
        <v>205</v>
      </c>
      <c r="D1805" s="14" t="str">
        <f t="shared" si="57"/>
        <v>20508</v>
      </c>
      <c r="E1805" s="14">
        <f>IF(ISNA(VLOOKUP(F1805,'2021功能科目'!A:B,2,FALSE)),"",VLOOKUP(F1805,'2021功能科目'!A:B,2,FALSE))</f>
        <v>2050803</v>
      </c>
      <c r="F1805" s="13" t="s">
        <v>406</v>
      </c>
      <c r="G1805" s="15">
        <v>6959046.35</v>
      </c>
      <c r="H1805" s="15">
        <v>11736120</v>
      </c>
    </row>
    <row r="1806" spans="1:8">
      <c r="A1806" s="12">
        <v>255</v>
      </c>
      <c r="B1806" s="13" t="s">
        <v>343</v>
      </c>
      <c r="C1806" s="14" t="str">
        <f t="shared" si="56"/>
        <v>205</v>
      </c>
      <c r="D1806" s="14" t="str">
        <f t="shared" si="57"/>
        <v>20509</v>
      </c>
      <c r="E1806" s="14">
        <f>IF(ISNA(VLOOKUP(F1806,'2021功能科目'!A:B,2,FALSE)),"",VLOOKUP(F1806,'2021功能科目'!A:B,2,FALSE))</f>
        <v>2050903</v>
      </c>
      <c r="F1806" s="13" t="s">
        <v>417</v>
      </c>
      <c r="G1806" s="15">
        <v>37921647.97</v>
      </c>
      <c r="H1806" s="15">
        <v>80782098.87</v>
      </c>
    </row>
    <row r="1807" spans="1:8">
      <c r="A1807" s="12">
        <v>255</v>
      </c>
      <c r="B1807" s="13" t="s">
        <v>343</v>
      </c>
      <c r="C1807" s="14" t="str">
        <f t="shared" si="56"/>
        <v>205</v>
      </c>
      <c r="D1807" s="14" t="str">
        <f t="shared" si="57"/>
        <v>20509</v>
      </c>
      <c r="E1807" s="14">
        <f>IF(ISNA(VLOOKUP(F1807,'2021功能科目'!A:B,2,FALSE)),"",VLOOKUP(F1807,'2021功能科目'!A:B,2,FALSE))</f>
        <v>2050904</v>
      </c>
      <c r="F1807" s="13" t="s">
        <v>407</v>
      </c>
      <c r="G1807" s="15">
        <v>52313292.65</v>
      </c>
      <c r="H1807" s="15">
        <v>54145221.7</v>
      </c>
    </row>
    <row r="1808" spans="1:8">
      <c r="A1808" s="12">
        <v>255</v>
      </c>
      <c r="B1808" s="13" t="s">
        <v>343</v>
      </c>
      <c r="C1808" s="14" t="str">
        <f t="shared" si="56"/>
        <v>205</v>
      </c>
      <c r="D1808" s="14" t="str">
        <f t="shared" si="57"/>
        <v>20509</v>
      </c>
      <c r="E1808" s="14">
        <f>IF(ISNA(VLOOKUP(F1808,'2021功能科目'!A:B,2,FALSE)),"",VLOOKUP(F1808,'2021功能科目'!A:B,2,FALSE))</f>
        <v>2050905</v>
      </c>
      <c r="F1808" s="13" t="s">
        <v>419</v>
      </c>
      <c r="G1808" s="15">
        <v>82020</v>
      </c>
      <c r="H1808" s="15">
        <v>82170</v>
      </c>
    </row>
    <row r="1809" spans="1:8">
      <c r="A1809" s="12">
        <v>255</v>
      </c>
      <c r="B1809" s="13" t="s">
        <v>343</v>
      </c>
      <c r="C1809" s="14" t="str">
        <f t="shared" si="56"/>
        <v>205</v>
      </c>
      <c r="D1809" s="14" t="str">
        <f t="shared" si="57"/>
        <v>20509</v>
      </c>
      <c r="E1809" s="14">
        <f>IF(ISNA(VLOOKUP(F1809,'2021功能科目'!A:B,2,FALSE)),"",VLOOKUP(F1809,'2021功能科目'!A:B,2,FALSE))</f>
        <v>2050999</v>
      </c>
      <c r="F1809" s="13" t="s">
        <v>421</v>
      </c>
      <c r="G1809" s="15">
        <v>143640411.52</v>
      </c>
      <c r="H1809" s="15">
        <v>170924326.17</v>
      </c>
    </row>
    <row r="1810" spans="1:8">
      <c r="A1810" s="12">
        <v>255</v>
      </c>
      <c r="B1810" s="13" t="s">
        <v>343</v>
      </c>
      <c r="C1810" s="14" t="str">
        <f t="shared" si="56"/>
        <v>206</v>
      </c>
      <c r="D1810" s="14" t="str">
        <f t="shared" si="57"/>
        <v>20604</v>
      </c>
      <c r="E1810" s="14">
        <f>IF(ISNA(VLOOKUP(F1810,'2021功能科目'!A:B,2,FALSE)),"",VLOOKUP(F1810,'2021功能科目'!A:B,2,FALSE))</f>
        <v>2060499</v>
      </c>
      <c r="F1810" s="13" t="s">
        <v>426</v>
      </c>
      <c r="G1810" s="15">
        <v>1756800</v>
      </c>
      <c r="H1810" s="15">
        <v>0</v>
      </c>
    </row>
    <row r="1811" spans="1:8">
      <c r="A1811" s="12">
        <v>255</v>
      </c>
      <c r="B1811" s="13" t="s">
        <v>343</v>
      </c>
      <c r="C1811" s="14" t="str">
        <f t="shared" si="56"/>
        <v>206</v>
      </c>
      <c r="D1811" s="14" t="str">
        <f t="shared" si="57"/>
        <v>20607</v>
      </c>
      <c r="E1811" s="14">
        <f>IF(ISNA(VLOOKUP(F1811,'2021功能科目'!A:B,2,FALSE)),"",VLOOKUP(F1811,'2021功能科目'!A:B,2,FALSE))</f>
        <v>2060702</v>
      </c>
      <c r="F1811" s="13" t="s">
        <v>424</v>
      </c>
      <c r="G1811" s="15">
        <v>248556.62</v>
      </c>
      <c r="H1811" s="15">
        <v>0</v>
      </c>
    </row>
    <row r="1812" spans="1:8">
      <c r="A1812" s="12">
        <v>255</v>
      </c>
      <c r="B1812" s="13" t="s">
        <v>343</v>
      </c>
      <c r="C1812" s="14" t="str">
        <f t="shared" si="56"/>
        <v>208</v>
      </c>
      <c r="D1812" s="14" t="str">
        <f t="shared" si="57"/>
        <v>20805</v>
      </c>
      <c r="E1812" s="14">
        <f>IF(ISNA(VLOOKUP(F1812,'2021功能科目'!A:B,2,FALSE)),"",VLOOKUP(F1812,'2021功能科目'!A:B,2,FALSE))</f>
        <v>2080502</v>
      </c>
      <c r="F1812" s="13" t="s">
        <v>408</v>
      </c>
      <c r="G1812" s="15">
        <v>338526560.01</v>
      </c>
      <c r="H1812" s="15">
        <v>278099020.79</v>
      </c>
    </row>
    <row r="1813" spans="1:8">
      <c r="A1813" s="12">
        <v>255</v>
      </c>
      <c r="B1813" s="13" t="s">
        <v>343</v>
      </c>
      <c r="C1813" s="14" t="str">
        <f t="shared" si="56"/>
        <v>208</v>
      </c>
      <c r="D1813" s="14" t="str">
        <f t="shared" si="57"/>
        <v>20805</v>
      </c>
      <c r="E1813" s="14">
        <f>IF(ISNA(VLOOKUP(F1813,'2021功能科目'!A:B,2,FALSE)),"",VLOOKUP(F1813,'2021功能科目'!A:B,2,FALSE))</f>
        <v>2080505</v>
      </c>
      <c r="F1813" s="13" t="s">
        <v>409</v>
      </c>
      <c r="G1813" s="15">
        <v>496274249.14</v>
      </c>
      <c r="H1813" s="15">
        <v>546890401.49</v>
      </c>
    </row>
    <row r="1814" spans="1:8">
      <c r="A1814" s="12">
        <v>255</v>
      </c>
      <c r="B1814" s="13" t="s">
        <v>343</v>
      </c>
      <c r="C1814" s="14" t="str">
        <f t="shared" si="56"/>
        <v>208</v>
      </c>
      <c r="D1814" s="14" t="str">
        <f t="shared" si="57"/>
        <v>20805</v>
      </c>
      <c r="E1814" s="14">
        <f>IF(ISNA(VLOOKUP(F1814,'2021功能科目'!A:B,2,FALSE)),"",VLOOKUP(F1814,'2021功能科目'!A:B,2,FALSE))</f>
        <v>2080506</v>
      </c>
      <c r="F1814" s="13" t="s">
        <v>410</v>
      </c>
      <c r="G1814" s="15">
        <v>247787477.61</v>
      </c>
      <c r="H1814" s="15">
        <v>273445200.75</v>
      </c>
    </row>
    <row r="1815" spans="1:8">
      <c r="A1815" s="12">
        <v>255</v>
      </c>
      <c r="B1815" s="13" t="s">
        <v>343</v>
      </c>
      <c r="C1815" s="14" t="str">
        <f t="shared" si="56"/>
        <v>208</v>
      </c>
      <c r="D1815" s="14" t="str">
        <f t="shared" si="57"/>
        <v>20808</v>
      </c>
      <c r="E1815" s="14">
        <f>IF(ISNA(VLOOKUP(F1815,'2021功能科目'!A:B,2,FALSE)),"",VLOOKUP(F1815,'2021功能科目'!A:B,2,FALSE))</f>
        <v>2080801</v>
      </c>
      <c r="F1815" s="13" t="s">
        <v>416</v>
      </c>
      <c r="G1815" s="15">
        <v>1549848</v>
      </c>
      <c r="H1815" s="15">
        <v>0</v>
      </c>
    </row>
    <row r="1816" spans="1:8">
      <c r="A1816" s="12">
        <v>255</v>
      </c>
      <c r="B1816" s="13" t="s">
        <v>343</v>
      </c>
      <c r="C1816" s="14" t="str">
        <f t="shared" si="56"/>
        <v>210</v>
      </c>
      <c r="D1816" s="14" t="str">
        <f t="shared" si="57"/>
        <v>21011</v>
      </c>
      <c r="E1816" s="14">
        <f>IF(ISNA(VLOOKUP(F1816,'2021功能科目'!A:B,2,FALSE)),"",VLOOKUP(F1816,'2021功能科目'!A:B,2,FALSE))</f>
        <v>2101102</v>
      </c>
      <c r="F1816" s="13" t="s">
        <v>411</v>
      </c>
      <c r="G1816" s="15">
        <v>484281524.11</v>
      </c>
      <c r="H1816" s="15">
        <v>444348451.21</v>
      </c>
    </row>
    <row r="1817" spans="1:8">
      <c r="A1817" s="12">
        <v>255</v>
      </c>
      <c r="B1817" s="13" t="s">
        <v>343</v>
      </c>
      <c r="C1817" s="14" t="str">
        <f t="shared" si="56"/>
        <v>210</v>
      </c>
      <c r="D1817" s="14" t="str">
        <f t="shared" si="57"/>
        <v>21011</v>
      </c>
      <c r="E1817" s="14">
        <f>IF(ISNA(VLOOKUP(F1817,'2021功能科目'!A:B,2,FALSE)),"",VLOOKUP(F1817,'2021功能科目'!A:B,2,FALSE))</f>
        <v>2101199</v>
      </c>
      <c r="F1817" s="13" t="s">
        <v>412</v>
      </c>
      <c r="G1817" s="15">
        <v>21705000</v>
      </c>
      <c r="H1817" s="15">
        <v>24390000</v>
      </c>
    </row>
    <row r="1818" spans="1:8">
      <c r="A1818" s="12">
        <v>255</v>
      </c>
      <c r="B1818" s="13" t="s">
        <v>343</v>
      </c>
      <c r="C1818" s="14" t="str">
        <f t="shared" si="56"/>
        <v>212</v>
      </c>
      <c r="D1818" s="14" t="str">
        <f t="shared" si="57"/>
        <v>21203</v>
      </c>
      <c r="E1818" s="14">
        <f>IF(ISNA(VLOOKUP(F1818,'2021功能科目'!A:B,2,FALSE)),"",VLOOKUP(F1818,'2021功能科目'!A:B,2,FALSE))</f>
        <v>2120399</v>
      </c>
      <c r="F1818" s="13" t="s">
        <v>430</v>
      </c>
      <c r="G1818" s="15">
        <v>15487245.48</v>
      </c>
      <c r="H1818" s="15">
        <v>39682473.19</v>
      </c>
    </row>
    <row r="1819" spans="1:8">
      <c r="A1819" s="12">
        <v>255</v>
      </c>
      <c r="B1819" s="13" t="s">
        <v>343</v>
      </c>
      <c r="C1819" s="14" t="str">
        <f t="shared" si="56"/>
        <v>221</v>
      </c>
      <c r="D1819" s="14" t="str">
        <f t="shared" si="57"/>
        <v>22102</v>
      </c>
      <c r="E1819" s="14">
        <f>IF(ISNA(VLOOKUP(F1819,'2021功能科目'!A:B,2,FALSE)),"",VLOOKUP(F1819,'2021功能科目'!A:B,2,FALSE))</f>
        <v>2210201</v>
      </c>
      <c r="F1819" s="13" t="s">
        <v>413</v>
      </c>
      <c r="G1819" s="15">
        <v>482797232.01</v>
      </c>
      <c r="H1819" s="15">
        <v>447579001.13</v>
      </c>
    </row>
    <row r="1820" spans="1:8">
      <c r="A1820" s="12">
        <v>255</v>
      </c>
      <c r="B1820" s="13" t="s">
        <v>343</v>
      </c>
      <c r="C1820" s="14" t="str">
        <f t="shared" si="56"/>
        <v>221</v>
      </c>
      <c r="D1820" s="14" t="str">
        <f t="shared" si="57"/>
        <v>22102</v>
      </c>
      <c r="E1820" s="14">
        <f>IF(ISNA(VLOOKUP(F1820,'2021功能科目'!A:B,2,FALSE)),"",VLOOKUP(F1820,'2021功能科目'!A:B,2,FALSE))</f>
        <v>2210202</v>
      </c>
      <c r="F1820" s="13" t="s">
        <v>414</v>
      </c>
      <c r="G1820" s="15">
        <v>19927828</v>
      </c>
      <c r="H1820" s="15">
        <v>20280540</v>
      </c>
    </row>
    <row r="1821" spans="1:8">
      <c r="A1821" s="12">
        <v>255</v>
      </c>
      <c r="B1821" s="13" t="s">
        <v>343</v>
      </c>
      <c r="C1821" s="14" t="str">
        <f t="shared" si="56"/>
        <v>221</v>
      </c>
      <c r="D1821" s="14" t="str">
        <f t="shared" si="57"/>
        <v>22102</v>
      </c>
      <c r="E1821" s="14">
        <f>IF(ISNA(VLOOKUP(F1821,'2021功能科目'!A:B,2,FALSE)),"",VLOOKUP(F1821,'2021功能科目'!A:B,2,FALSE))</f>
        <v>2210203</v>
      </c>
      <c r="F1821" s="13" t="s">
        <v>415</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5.6" outlineLevelCol="5"/>
  <cols>
    <col min="1" max="1" width="28.4444444444444" style="1" customWidth="1"/>
    <col min="2" max="16384" width="8.66666666666667" style="1"/>
  </cols>
  <sheetData>
    <row r="1" ht="14.4" spans="1:2">
      <c r="A1" s="2" t="s">
        <v>431</v>
      </c>
      <c r="B1" s="2" t="s">
        <v>398</v>
      </c>
    </row>
    <row r="2" ht="14.4" spans="1:6">
      <c r="A2" s="3" t="s">
        <v>432</v>
      </c>
      <c r="B2" s="3">
        <v>2050101</v>
      </c>
      <c r="C2" s="3"/>
      <c r="D2" s="3"/>
      <c r="E2" s="3"/>
      <c r="F2" s="3">
        <v>205</v>
      </c>
    </row>
    <row r="3" ht="14.4" spans="1:6">
      <c r="A3" s="3" t="s">
        <v>433</v>
      </c>
      <c r="B3" s="3">
        <v>2050102</v>
      </c>
      <c r="C3" s="3"/>
      <c r="D3" s="3"/>
      <c r="E3" s="3"/>
      <c r="F3" s="3">
        <v>206</v>
      </c>
    </row>
    <row r="4" ht="14.4" spans="1:6">
      <c r="A4" s="3" t="s">
        <v>402</v>
      </c>
      <c r="B4" s="3">
        <v>2050201</v>
      </c>
      <c r="C4" s="3"/>
      <c r="D4" s="3"/>
      <c r="E4" s="3"/>
      <c r="F4" s="3">
        <v>208</v>
      </c>
    </row>
    <row r="5" ht="14.4" spans="1:6">
      <c r="A5" s="3" t="s">
        <v>420</v>
      </c>
      <c r="B5" s="3">
        <v>2050202</v>
      </c>
      <c r="C5" s="3"/>
      <c r="D5" s="3"/>
      <c r="E5" s="3"/>
      <c r="F5" s="3">
        <v>210</v>
      </c>
    </row>
    <row r="6" ht="14.4" spans="1:6">
      <c r="A6" s="3" t="s">
        <v>405</v>
      </c>
      <c r="B6" s="3">
        <v>2050203</v>
      </c>
      <c r="C6" s="3"/>
      <c r="D6" s="3"/>
      <c r="E6" s="3"/>
      <c r="F6" s="3">
        <v>212</v>
      </c>
    </row>
    <row r="7" ht="14.4" spans="1:6">
      <c r="A7" s="3" t="s">
        <v>403</v>
      </c>
      <c r="B7" s="3">
        <v>2050204</v>
      </c>
      <c r="C7" s="3"/>
      <c r="D7" s="3"/>
      <c r="E7" s="3"/>
      <c r="F7" s="3">
        <v>221</v>
      </c>
    </row>
    <row r="8" ht="14.4" spans="1:6">
      <c r="A8" s="3" t="s">
        <v>404</v>
      </c>
      <c r="B8" s="3">
        <v>2050299</v>
      </c>
      <c r="C8" s="3"/>
      <c r="D8" s="3"/>
      <c r="E8" s="3"/>
      <c r="F8" s="3">
        <v>229</v>
      </c>
    </row>
    <row r="9" ht="14.4" spans="1:6">
      <c r="A9" s="3" t="s">
        <v>418</v>
      </c>
      <c r="B9" s="3">
        <v>2050302</v>
      </c>
      <c r="C9" s="3"/>
      <c r="D9" s="3"/>
      <c r="E9" s="3"/>
      <c r="F9" s="3">
        <v>234</v>
      </c>
    </row>
    <row r="10" ht="14.4" spans="1:6">
      <c r="A10" s="3" t="s">
        <v>434</v>
      </c>
      <c r="B10" s="3">
        <v>2050304</v>
      </c>
      <c r="C10" s="3"/>
      <c r="D10" s="3"/>
      <c r="E10" s="3"/>
      <c r="F10" s="3">
        <v>213</v>
      </c>
    </row>
    <row r="11" ht="14.4" spans="1:6">
      <c r="A11" s="3" t="s">
        <v>435</v>
      </c>
      <c r="B11" s="3">
        <v>2050399</v>
      </c>
      <c r="C11" s="3"/>
      <c r="D11" s="3"/>
      <c r="E11" s="3"/>
      <c r="F11" s="3"/>
    </row>
    <row r="12" ht="14.4" spans="1:6">
      <c r="A12" s="3" t="s">
        <v>427</v>
      </c>
      <c r="B12" s="3">
        <v>2050403</v>
      </c>
      <c r="C12" s="3"/>
      <c r="D12" s="3"/>
      <c r="E12" s="3"/>
      <c r="F12" s="3"/>
    </row>
    <row r="13" ht="14.4" spans="1:6">
      <c r="A13" s="3" t="s">
        <v>428</v>
      </c>
      <c r="B13" s="3">
        <v>2050404</v>
      </c>
      <c r="C13" s="3"/>
      <c r="D13" s="3"/>
      <c r="E13" s="3"/>
      <c r="F13" s="3"/>
    </row>
    <row r="14" ht="14.4" spans="1:6">
      <c r="A14" s="3" t="s">
        <v>422</v>
      </c>
      <c r="B14" s="3">
        <v>2050701</v>
      </c>
      <c r="C14" s="3"/>
      <c r="D14" s="3"/>
      <c r="E14" s="3"/>
      <c r="F14" s="3"/>
    </row>
    <row r="15" ht="14.4" spans="1:6">
      <c r="A15" s="3" t="s">
        <v>423</v>
      </c>
      <c r="B15" s="3">
        <v>2050702</v>
      </c>
      <c r="C15" s="3"/>
      <c r="D15" s="3"/>
      <c r="E15" s="3"/>
      <c r="F15" s="3"/>
    </row>
    <row r="16" ht="14.4" spans="1:6">
      <c r="A16" s="3" t="s">
        <v>429</v>
      </c>
      <c r="B16" s="3">
        <v>2050799</v>
      </c>
      <c r="C16" s="3"/>
      <c r="D16" s="3"/>
      <c r="E16" s="3"/>
      <c r="F16" s="3"/>
    </row>
    <row r="17" ht="14.4" spans="1:6">
      <c r="A17" s="3" t="s">
        <v>425</v>
      </c>
      <c r="B17" s="3">
        <v>2050801</v>
      </c>
      <c r="C17" s="3"/>
      <c r="D17" s="3"/>
      <c r="E17" s="3"/>
      <c r="F17" s="3"/>
    </row>
    <row r="18" ht="14.4" spans="1:6">
      <c r="A18" s="3" t="s">
        <v>406</v>
      </c>
      <c r="B18" s="3">
        <v>2050803</v>
      </c>
      <c r="C18" s="3"/>
      <c r="D18" s="3"/>
      <c r="E18" s="3"/>
      <c r="F18" s="3"/>
    </row>
    <row r="19" ht="14.4" spans="1:6">
      <c r="A19" s="3" t="s">
        <v>417</v>
      </c>
      <c r="B19" s="3">
        <v>2050903</v>
      </c>
      <c r="C19" s="3"/>
      <c r="D19" s="3"/>
      <c r="E19" s="3"/>
      <c r="F19" s="3"/>
    </row>
    <row r="20" ht="14.4" spans="1:6">
      <c r="A20" s="3" t="s">
        <v>407</v>
      </c>
      <c r="B20" s="3">
        <v>2050904</v>
      </c>
      <c r="C20" s="3"/>
      <c r="D20" s="3"/>
      <c r="E20" s="3"/>
      <c r="F20" s="3"/>
    </row>
    <row r="21" ht="14.4" spans="1:6">
      <c r="A21" s="3" t="s">
        <v>419</v>
      </c>
      <c r="B21" s="3">
        <v>2050905</v>
      </c>
      <c r="C21" s="3"/>
      <c r="D21" s="3"/>
      <c r="E21" s="3"/>
      <c r="F21" s="3"/>
    </row>
    <row r="22" ht="14.4" spans="1:6">
      <c r="A22" s="3" t="s">
        <v>421</v>
      </c>
      <c r="B22" s="3">
        <v>2050999</v>
      </c>
      <c r="C22" s="3"/>
      <c r="D22" s="3"/>
      <c r="E22" s="3"/>
      <c r="F22" s="3"/>
    </row>
    <row r="23" ht="14.4" spans="1:6">
      <c r="A23" s="3" t="s">
        <v>426</v>
      </c>
      <c r="B23" s="3">
        <v>2060499</v>
      </c>
      <c r="C23" s="3" t="s">
        <v>436</v>
      </c>
      <c r="D23" s="3"/>
      <c r="E23" s="3"/>
      <c r="F23" s="3"/>
    </row>
    <row r="24" ht="14.4" spans="1:6">
      <c r="A24" s="3" t="s">
        <v>424</v>
      </c>
      <c r="B24" s="3">
        <v>2060702</v>
      </c>
      <c r="C24" s="3"/>
      <c r="D24" s="3"/>
      <c r="E24" s="3"/>
      <c r="F24" s="3"/>
    </row>
    <row r="25" ht="14.4" spans="1:6">
      <c r="A25" s="3" t="s">
        <v>437</v>
      </c>
      <c r="B25" s="3">
        <v>2080501</v>
      </c>
      <c r="C25" s="3"/>
      <c r="D25" s="3"/>
      <c r="E25" s="3"/>
      <c r="F25" s="3"/>
    </row>
    <row r="26" ht="14.4" spans="1:6">
      <c r="A26" s="3" t="s">
        <v>408</v>
      </c>
      <c r="B26" s="3">
        <v>2080502</v>
      </c>
      <c r="C26" s="3"/>
      <c r="D26" s="3"/>
      <c r="E26" s="3"/>
      <c r="F26" s="3"/>
    </row>
    <row r="27" ht="14.4" spans="1:6">
      <c r="A27" s="3" t="s">
        <v>409</v>
      </c>
      <c r="B27" s="3">
        <v>2080505</v>
      </c>
      <c r="C27" s="3"/>
      <c r="D27" s="3"/>
      <c r="E27" s="3"/>
      <c r="F27" s="3"/>
    </row>
    <row r="28" ht="14.4" spans="1:6">
      <c r="A28" s="3" t="s">
        <v>410</v>
      </c>
      <c r="B28" s="3">
        <v>2080506</v>
      </c>
      <c r="C28" s="3"/>
      <c r="D28" s="3"/>
      <c r="E28" s="3"/>
      <c r="F28" s="3"/>
    </row>
    <row r="29" ht="14.4" spans="1:6">
      <c r="A29" s="3" t="s">
        <v>416</v>
      </c>
      <c r="B29" s="3">
        <v>2080801</v>
      </c>
      <c r="C29" s="3"/>
      <c r="D29" s="3"/>
      <c r="E29" s="3"/>
      <c r="F29" s="3"/>
    </row>
    <row r="30" ht="14.4" spans="1:6">
      <c r="A30" s="3" t="s">
        <v>438</v>
      </c>
      <c r="B30" s="3">
        <v>2101101</v>
      </c>
      <c r="C30" s="3"/>
      <c r="D30" s="3"/>
      <c r="E30" s="3"/>
      <c r="F30" s="3"/>
    </row>
    <row r="31" ht="14.4" spans="1:6">
      <c r="A31" s="3" t="s">
        <v>411</v>
      </c>
      <c r="B31" s="3">
        <v>2101102</v>
      </c>
      <c r="C31" s="3"/>
      <c r="D31" s="3"/>
      <c r="E31" s="3"/>
      <c r="F31" s="3"/>
    </row>
    <row r="32" ht="14.4" spans="1:6">
      <c r="A32" s="3" t="s">
        <v>412</v>
      </c>
      <c r="B32" s="3">
        <v>2101199</v>
      </c>
      <c r="C32" s="3"/>
      <c r="D32" s="3"/>
      <c r="E32" s="3"/>
      <c r="F32" s="3"/>
    </row>
    <row r="33" ht="14.4" spans="1:6">
      <c r="A33" s="3" t="s">
        <v>430</v>
      </c>
      <c r="B33" s="3">
        <v>2120399</v>
      </c>
      <c r="C33" s="3"/>
      <c r="D33" s="3"/>
      <c r="E33" s="3"/>
      <c r="F33" s="3"/>
    </row>
    <row r="34" ht="14.4" spans="1:6">
      <c r="A34" s="3" t="s">
        <v>439</v>
      </c>
      <c r="B34" s="3">
        <v>2120801</v>
      </c>
      <c r="C34" s="3" t="s">
        <v>436</v>
      </c>
      <c r="D34" s="3" t="s">
        <v>440</v>
      </c>
      <c r="E34" s="3"/>
      <c r="F34" s="3"/>
    </row>
    <row r="35" ht="14.4" spans="1:6">
      <c r="A35" s="3" t="s">
        <v>441</v>
      </c>
      <c r="B35" s="3">
        <v>2130506</v>
      </c>
      <c r="C35" s="3">
        <v>2020</v>
      </c>
      <c r="D35" s="3"/>
      <c r="E35" s="3"/>
      <c r="F35" s="3"/>
    </row>
    <row r="36" ht="14.4" spans="1:6">
      <c r="A36" s="3" t="s">
        <v>413</v>
      </c>
      <c r="B36" s="3">
        <v>2210201</v>
      </c>
      <c r="C36" s="3"/>
      <c r="D36" s="3"/>
      <c r="E36" s="3"/>
      <c r="F36" s="3"/>
    </row>
    <row r="37" ht="14.4" spans="1:6">
      <c r="A37" s="3" t="s">
        <v>414</v>
      </c>
      <c r="B37" s="3">
        <v>2210202</v>
      </c>
      <c r="C37" s="3"/>
      <c r="D37" s="3"/>
      <c r="E37" s="3"/>
      <c r="F37" s="3"/>
    </row>
    <row r="38" ht="14.4" spans="1:6">
      <c r="A38" s="3" t="s">
        <v>415</v>
      </c>
      <c r="B38" s="3">
        <v>2210203</v>
      </c>
      <c r="C38" s="3"/>
      <c r="D38" s="3"/>
      <c r="E38" s="3"/>
      <c r="F38" s="3"/>
    </row>
    <row r="39" ht="14.4" spans="1:6">
      <c r="A39" s="3" t="s">
        <v>442</v>
      </c>
      <c r="B39" s="3">
        <v>2296003</v>
      </c>
      <c r="C39" s="3"/>
      <c r="D39" s="3"/>
      <c r="E39" s="3"/>
      <c r="F39" s="3"/>
    </row>
    <row r="40" ht="14.4" spans="1:6">
      <c r="A40" s="3" t="s">
        <v>443</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topLeftCell="A11" workbookViewId="0">
      <selection activeCell="A1" sqref="A1:N1"/>
    </sheetView>
  </sheetViews>
  <sheetFormatPr defaultColWidth="9" defaultRowHeight="17.4"/>
  <cols>
    <col min="3" max="3" width="8.88888888888889"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4"/>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2"/>
  <sheetViews>
    <sheetView workbookViewId="0">
      <selection activeCell="F84" sqref="F84"/>
    </sheetView>
  </sheetViews>
  <sheetFormatPr defaultColWidth="9" defaultRowHeight="14.4"/>
  <cols>
    <col min="1" max="3" width="9.11111111111111" customWidth="1"/>
    <col min="4" max="4" width="15.3333333333333" customWidth="1"/>
    <col min="6" max="6" width="8.33333333333333" customWidth="1"/>
    <col min="7" max="7" width="10.2222222222222" customWidth="1"/>
    <col min="8" max="8" width="14.1111111111111" customWidth="1"/>
    <col min="9" max="9" width="10.6666666666667" customWidth="1"/>
    <col min="11" max="11" width="7.66666666666667" customWidth="1"/>
    <col min="12" max="12" width="8.22222222222222" customWidth="1"/>
  </cols>
  <sheetData>
    <row r="1" ht="35.4" customHeight="1" spans="1:14">
      <c r="A1" s="44" t="s">
        <v>16</v>
      </c>
      <c r="B1" s="44"/>
      <c r="C1" s="44"/>
      <c r="D1" s="44"/>
      <c r="E1" s="44"/>
      <c r="F1" s="44"/>
      <c r="G1" s="44"/>
      <c r="H1" s="44"/>
      <c r="I1" s="44"/>
      <c r="J1" s="44"/>
      <c r="K1" s="44"/>
      <c r="L1" s="44"/>
      <c r="M1" s="44"/>
      <c r="N1" s="72"/>
    </row>
    <row r="2" ht="18" customHeight="1" spans="1:1">
      <c r="A2" s="47" t="s">
        <v>20</v>
      </c>
    </row>
    <row r="3" ht="18" customHeight="1" spans="1:1">
      <c r="A3" s="46" t="s">
        <v>21</v>
      </c>
    </row>
    <row r="4" ht="280.05" customHeight="1" spans="1:14">
      <c r="A4" s="63" t="s">
        <v>22</v>
      </c>
      <c r="B4" s="63"/>
      <c r="C4" s="63"/>
      <c r="D4" s="63"/>
      <c r="E4" s="63"/>
      <c r="F4" s="63"/>
      <c r="G4" s="63"/>
      <c r="H4" s="63"/>
      <c r="I4" s="63"/>
      <c r="J4" s="63"/>
      <c r="K4" s="63"/>
      <c r="L4" s="63"/>
      <c r="M4" s="63"/>
      <c r="N4" s="50"/>
    </row>
    <row r="5" ht="18" customHeight="1" spans="1:1">
      <c r="A5" s="46" t="s">
        <v>23</v>
      </c>
    </row>
    <row r="6" ht="18" customHeight="1" spans="1:14">
      <c r="A6" s="52" t="s">
        <v>24</v>
      </c>
      <c r="B6" s="52"/>
      <c r="C6" s="64">
        <v>64</v>
      </c>
      <c r="D6" s="64" t="s">
        <v>25</v>
      </c>
      <c r="E6" s="56">
        <f>_xlfn.IFNA(VLOOKUP(封面!B1,'2021决算导出'!A:C,3,FALSE),"")</f>
        <v>59</v>
      </c>
      <c r="F6" s="64" t="s">
        <v>26</v>
      </c>
      <c r="G6" s="64"/>
      <c r="H6" s="64"/>
      <c r="I6" s="64"/>
      <c r="J6" s="64"/>
      <c r="K6" s="64"/>
      <c r="L6" s="64"/>
      <c r="M6" s="64"/>
      <c r="N6" s="64"/>
    </row>
    <row r="7" ht="18" customHeight="1" spans="1:1">
      <c r="A7" s="47" t="s">
        <v>27</v>
      </c>
    </row>
    <row r="8" ht="18" customHeight="1" spans="1:12">
      <c r="A8" s="52" t="s">
        <v>28</v>
      </c>
      <c r="B8" s="52"/>
      <c r="C8" s="52"/>
      <c r="D8" s="58">
        <f>_xlfn.IFNA(VLOOKUP(封面!B1,'2021决算导出'!A:D,4,FALSE),"")</f>
        <v>24615664.04</v>
      </c>
      <c r="E8" s="46" t="s">
        <v>29</v>
      </c>
      <c r="F8" s="65" t="s">
        <v>30</v>
      </c>
      <c r="G8" s="59" t="str">
        <f>IF(ISNA(VLOOKUP(封面!B1,'2020决算导出'!A:D,4,FALSE)),"",IF(D8-VLOOKUP(封面!B1,'2020决算导出'!A:D,4,FALSE)&gt;0,"增加","减少"))</f>
        <v>增加</v>
      </c>
      <c r="H8" s="66">
        <f>IF(ISNA(VLOOKUP(封面!B1,'2020决算导出'!A:D,4,FALSE)),"",IF(D8-VLOOKUP(封面!B1,'2020决算导出'!A:D,4,FALSE)&gt;0,D8-VLOOKUP(封面!B1,'2020决算导出'!A:D,4,FALSE),VLOOKUP(封面!B1,'2020决算导出'!A:D,4,FALSE)-D8))</f>
        <v>1045411.83</v>
      </c>
      <c r="I8" s="48" t="s">
        <v>29</v>
      </c>
      <c r="J8" s="59" t="str">
        <f>IF(ISNA(VLOOKUP(封面!B1,'2020决算导出'!A:D,4,FALSE)),"",IF(D8-VLOOKUP(封面!B1,'2020决算导出'!A:D,4,FALSE)&gt;0,"增长","下降"))</f>
        <v>增长</v>
      </c>
      <c r="K8" s="73">
        <f>IF(ISNA(VLOOKUP(封面!B1,'2020决算导出'!A:D,4,FALSE)),"",H8/VLOOKUP(封面!B1,'2020决算导出'!A:D,4,FALSE))</f>
        <v>0.0443530184015794</v>
      </c>
      <c r="L8" s="46" t="s">
        <v>31</v>
      </c>
    </row>
    <row r="9" ht="18" customHeight="1" spans="1:11">
      <c r="A9" s="46" t="s">
        <v>32</v>
      </c>
      <c r="G9" s="67"/>
      <c r="H9" s="67"/>
      <c r="I9" s="67"/>
      <c r="J9" s="67"/>
      <c r="K9" s="67"/>
    </row>
    <row r="10" ht="18" customHeight="1" spans="1:12">
      <c r="A10" s="52" t="s">
        <v>33</v>
      </c>
      <c r="B10" s="52"/>
      <c r="C10" s="52"/>
      <c r="D10" s="58">
        <f>_xlfn.IFNA(VLOOKUP(封面!B1,'2021决算导出'!A:E,5,FALSE),"")</f>
        <v>24615664.04</v>
      </c>
      <c r="E10" s="46" t="s">
        <v>29</v>
      </c>
      <c r="F10" s="65" t="s">
        <v>30</v>
      </c>
      <c r="G10" s="59" t="str">
        <f>IF(ISNA(VLOOKUP(封面!B1,'2020决算导出'!A:E,5,FALSE)),"",IF(D10-VLOOKUP(封面!B1,'2020决算导出'!A:E,5,FALSE)&gt;0,"增加","减少"))</f>
        <v>增加</v>
      </c>
      <c r="H10" s="66">
        <f>IF(ISNA(VLOOKUP(封面!B1,'2020决算导出'!A:E,5,FALSE)),"",IF(D10-VLOOKUP(封面!B1,'2020决算导出'!A:E,5,FALSE)&gt;0,D10-VLOOKUP(封面!B1,'2020决算导出'!A:E,5,FALSE),VLOOKUP(封面!B1,'2020决算导出'!A:E,5,FALSE)-D10))</f>
        <v>1269403.73</v>
      </c>
      <c r="I10" s="48" t="s">
        <v>29</v>
      </c>
      <c r="J10" s="59" t="str">
        <f>IF(ISNA(VLOOKUP(封面!B1,'2020决算导出'!A:E,5,FALSE)),"",IF(D10-VLOOKUP(封面!B1,'2020决算导出'!A:E,5,FALSE)&gt;0,"增长","下降"))</f>
        <v>增长</v>
      </c>
      <c r="K10" s="73">
        <f>IF(ISNA(VLOOKUP(封面!B1,'2020决算导出'!A:E,5,FALSE)),"",H10/VLOOKUP(封面!B1,'2020决算导出'!A:E,5,FALSE))</f>
        <v>0.0543728936945105</v>
      </c>
      <c r="L10" s="46" t="s">
        <v>34</v>
      </c>
    </row>
    <row r="11" ht="18" customHeight="1" spans="1:9">
      <c r="A11" s="52" t="s">
        <v>35</v>
      </c>
      <c r="B11" s="52"/>
      <c r="C11" s="52"/>
      <c r="D11" s="58">
        <f>_xlfn.IFNA(VLOOKUP(封面!B1,'2021决算导出'!A:F,6,FALSE),"")</f>
        <v>24615664.04</v>
      </c>
      <c r="E11" s="46" t="s">
        <v>29</v>
      </c>
      <c r="F11" s="52" t="s">
        <v>36</v>
      </c>
      <c r="G11" s="52"/>
      <c r="H11" s="61">
        <f>D11/$D$10</f>
        <v>1</v>
      </c>
      <c r="I11" s="46" t="s">
        <v>37</v>
      </c>
    </row>
    <row r="12" ht="18" customHeight="1" spans="1:9">
      <c r="A12" s="52" t="s">
        <v>38</v>
      </c>
      <c r="B12" s="52"/>
      <c r="C12" s="52"/>
      <c r="D12" s="58">
        <f>_xlfn.IFNA(VLOOKUP(封面!B1,'2021决算导出'!A:G,7,FALSE),"")</f>
        <v>0</v>
      </c>
      <c r="E12" s="46" t="s">
        <v>29</v>
      </c>
      <c r="F12" s="52" t="s">
        <v>36</v>
      </c>
      <c r="G12" s="52"/>
      <c r="H12" s="61">
        <f t="shared" ref="H12:H15" si="0">D12/$D$10</f>
        <v>0</v>
      </c>
      <c r="I12" s="46" t="s">
        <v>37</v>
      </c>
    </row>
    <row r="13" ht="18" customHeight="1" spans="1:9">
      <c r="A13" s="52" t="s">
        <v>39</v>
      </c>
      <c r="B13" s="52"/>
      <c r="C13" s="52"/>
      <c r="D13" s="58">
        <f>_xlfn.IFNA(VLOOKUP(封面!B1,'2021决算导出'!A:H,8,FALSE),"")</f>
        <v>0</v>
      </c>
      <c r="E13" s="46" t="s">
        <v>29</v>
      </c>
      <c r="F13" s="52" t="s">
        <v>36</v>
      </c>
      <c r="G13" s="52"/>
      <c r="H13" s="61">
        <f t="shared" si="0"/>
        <v>0</v>
      </c>
      <c r="I13" s="46" t="s">
        <v>37</v>
      </c>
    </row>
    <row r="14" ht="18" customHeight="1" spans="1:9">
      <c r="A14" s="52" t="s">
        <v>40</v>
      </c>
      <c r="B14" s="52"/>
      <c r="C14" s="52"/>
      <c r="D14" s="58">
        <f>_xlfn.IFNA(VLOOKUP(封面!B1,'2021决算导出'!A:I,9,FALSE),"")</f>
        <v>0</v>
      </c>
      <c r="E14" s="46" t="s">
        <v>29</v>
      </c>
      <c r="F14" s="52" t="s">
        <v>36</v>
      </c>
      <c r="G14" s="52"/>
      <c r="H14" s="61">
        <f t="shared" si="0"/>
        <v>0</v>
      </c>
      <c r="I14" s="46" t="s">
        <v>37</v>
      </c>
    </row>
    <row r="15" ht="18" customHeight="1" spans="1:9">
      <c r="A15" s="52" t="s">
        <v>41</v>
      </c>
      <c r="B15" s="52"/>
      <c r="C15" s="52"/>
      <c r="D15" s="58">
        <f>_xlfn.IFNA(VLOOKUP(封面!B1,'2021决算导出'!A:J,10,FALSE),"")</f>
        <v>0</v>
      </c>
      <c r="E15" s="46" t="s">
        <v>29</v>
      </c>
      <c r="F15" s="52" t="s">
        <v>36</v>
      </c>
      <c r="G15" s="52"/>
      <c r="H15" s="61">
        <f t="shared" si="0"/>
        <v>0</v>
      </c>
      <c r="I15" s="46" t="s">
        <v>31</v>
      </c>
    </row>
    <row r="16" ht="18" customHeight="1" spans="1:1">
      <c r="A16" s="46" t="s">
        <v>42</v>
      </c>
    </row>
    <row r="17" ht="18" customHeight="1" spans="1:12">
      <c r="A17" s="52" t="s">
        <v>43</v>
      </c>
      <c r="B17" s="52"/>
      <c r="C17" s="52"/>
      <c r="D17" s="58">
        <f>_xlfn.IFNA(VLOOKUP(封面!B1,'2021决算导出'!A:K,11,FALSE),"")</f>
        <v>24615664.04</v>
      </c>
      <c r="E17" s="46" t="s">
        <v>29</v>
      </c>
      <c r="F17" s="65" t="s">
        <v>30</v>
      </c>
      <c r="G17" s="59" t="str">
        <f>IF(ISNA(VLOOKUP(封面!B1,'2020决算导出'!A:K,11,FALSE)),"",IF(D17-VLOOKUP(封面!B1,'2020决算导出'!A:K,11,FALSE)&gt;0,"增加","减少"))</f>
        <v>增加</v>
      </c>
      <c r="H17" s="66">
        <f>IF(ISNA(VLOOKUP(封面!B1,'2020决算导出'!A:K,11,FALSE)),"",IF(D17-VLOOKUP(封面!B1,'2020决算导出'!A:K,11,FALSE)&gt;0,D17-VLOOKUP(封面!B1,'2020决算导出'!A:K,11,FALSE),VLOOKUP(封面!B1,'2020决算导出'!A:K,11,FALSE)-D17))</f>
        <v>1045411.83</v>
      </c>
      <c r="I17" s="46" t="s">
        <v>29</v>
      </c>
      <c r="J17" s="59" t="str">
        <f>IF(ISNA(VLOOKUP(封面!B1,'2020决算导出'!A:K,11,FALSE)),"",IF(D17-VLOOKUP(封面!B1,'2020决算导出'!A:K,11,FALSE)&gt;0,"增长","下降"))</f>
        <v>增长</v>
      </c>
      <c r="K17" s="73">
        <f>IF(ISNA(VLOOKUP(封面!B1,'2020决算导出'!A:K,11,FALSE)),"",H17/VLOOKUP(封面!B1,'2020决算导出'!A:K,11,FALSE))</f>
        <v>0.0443530184015794</v>
      </c>
      <c r="L17" s="46" t="s">
        <v>44</v>
      </c>
    </row>
    <row r="18" ht="18" customHeight="1" spans="1:9">
      <c r="A18" s="52" t="s">
        <v>45</v>
      </c>
      <c r="B18" s="52"/>
      <c r="C18" s="52"/>
      <c r="D18" s="58">
        <f>_xlfn.IFNA(VLOOKUP(封面!B1,'2021决算导出'!A:L,12,FALSE),"")</f>
        <v>20937249.39</v>
      </c>
      <c r="E18" s="46" t="s">
        <v>29</v>
      </c>
      <c r="F18" s="52" t="s">
        <v>46</v>
      </c>
      <c r="G18" s="52"/>
      <c r="H18" s="61">
        <f>D18/$D$17</f>
        <v>0.850566101161332</v>
      </c>
      <c r="I18" s="46" t="s">
        <v>37</v>
      </c>
    </row>
    <row r="19" ht="18" customHeight="1" spans="1:9">
      <c r="A19" s="52" t="s">
        <v>47</v>
      </c>
      <c r="B19" s="52"/>
      <c r="C19" s="52"/>
      <c r="D19" s="58">
        <f>_xlfn.IFNA(VLOOKUP(封面!B1,'2021决算导出'!A:M,13,FALSE),"")</f>
        <v>3678414.65</v>
      </c>
      <c r="E19" s="46" t="s">
        <v>29</v>
      </c>
      <c r="F19" s="52" t="s">
        <v>46</v>
      </c>
      <c r="G19" s="52"/>
      <c r="H19" s="61">
        <f t="shared" ref="H19:H20" si="1">D19/$D$17</f>
        <v>0.149433898838668</v>
      </c>
      <c r="I19" s="46" t="s">
        <v>37</v>
      </c>
    </row>
    <row r="20" ht="18" customHeight="1" spans="1:9">
      <c r="A20" s="52" t="s">
        <v>48</v>
      </c>
      <c r="B20" s="52"/>
      <c r="C20" s="52"/>
      <c r="D20" s="58">
        <f>_xlfn.IFNA(VLOOKUP(封面!B1,'2021决算导出'!A:N,14,FALSE),"")</f>
        <v>0</v>
      </c>
      <c r="E20" s="46" t="s">
        <v>29</v>
      </c>
      <c r="F20" s="52" t="s">
        <v>46</v>
      </c>
      <c r="G20" s="52"/>
      <c r="H20" s="61">
        <f t="shared" si="1"/>
        <v>0</v>
      </c>
      <c r="I20" s="46" t="s">
        <v>31</v>
      </c>
    </row>
    <row r="21" ht="18" customHeight="1" spans="1:1">
      <c r="A21" s="47" t="s">
        <v>49</v>
      </c>
    </row>
    <row r="22" ht="18" customHeight="1" spans="1:13">
      <c r="A22" s="52" t="s">
        <v>50</v>
      </c>
      <c r="B22" s="52"/>
      <c r="C22" s="52"/>
      <c r="D22" s="52"/>
      <c r="E22" s="58">
        <f>_xlfn.IFNA(VLOOKUP(封面!B1,'2021决算导出'!A:O,15,FALSE),"")</f>
        <v>24615664.04</v>
      </c>
      <c r="F22" s="58"/>
      <c r="G22" s="55" t="s">
        <v>30</v>
      </c>
      <c r="H22" s="59" t="str">
        <f>IF(ISNA(VLOOKUP(封面!B1,'2020决算导出'!A:O,15,FALSE)),"",IF(E22-VLOOKUP(封面!B1,'2020决算导出'!A:O,15,FALSE)&gt;0,"增加","减少"))</f>
        <v>增加</v>
      </c>
      <c r="I22" s="66">
        <f>IF(ISNA(VLOOKUP(封面!B1,'2020决算导出'!A:O,15,FALSE)),"",IF(E22-VLOOKUP(封面!B1,'2020决算导出'!A:O,15,FALSE)&gt;0,E22-VLOOKUP(封面!B1,'2020决算导出'!A:O,15,FALSE),VLOOKUP(封面!B1,'2020决算导出'!A:O,15,FALSE)-E22))</f>
        <v>1045411.83</v>
      </c>
      <c r="J22" s="46" t="s">
        <v>29</v>
      </c>
      <c r="K22" s="59" t="str">
        <f>IF(ISNA(VLOOKUP(封面!B1,'2020决算导出'!A:O,15,FALSE)),"",IF(E22-VLOOKUP(封面!B1,'2020决算导出'!A:O,15,FALSE)&gt;0,"增长","下降"))</f>
        <v>增长</v>
      </c>
      <c r="L22" s="73">
        <f>IF(ISNA(VLOOKUP(封面!B1,'2020决算导出'!A:O,15,FALSE)),"",I22/VLOOKUP(封面!B1,'2020决算导出'!A:O,15,FALSE))</f>
        <v>0.0443530184015794</v>
      </c>
      <c r="M22" s="46" t="s">
        <v>31</v>
      </c>
    </row>
    <row r="23" ht="63.6" customHeight="1" spans="2:13">
      <c r="B23" s="68" t="s">
        <v>51</v>
      </c>
      <c r="C23" s="68"/>
      <c r="D23" s="68"/>
      <c r="E23" s="68"/>
      <c r="F23" s="68"/>
      <c r="G23" s="68"/>
      <c r="H23" s="68"/>
      <c r="I23" s="68"/>
      <c r="J23" s="68"/>
      <c r="K23" s="68"/>
      <c r="L23" s="68"/>
      <c r="M23" s="68"/>
    </row>
    <row r="24" ht="18" customHeight="1" spans="1:1">
      <c r="A24" s="47" t="s">
        <v>52</v>
      </c>
    </row>
    <row r="25" ht="18" customHeight="1" spans="1:1">
      <c r="A25" s="46" t="s">
        <v>53</v>
      </c>
    </row>
    <row r="26" ht="18" customHeight="1" spans="1:13">
      <c r="A26" s="52" t="s">
        <v>54</v>
      </c>
      <c r="B26" s="52"/>
      <c r="C26" s="52"/>
      <c r="D26" s="52"/>
      <c r="E26" s="52"/>
      <c r="F26" s="58">
        <f>_xlfn.IFNA(VLOOKUP(封面!B1,'2021决算导出'!A:P,16,FALSE),"")</f>
        <v>24615664.04</v>
      </c>
      <c r="G26" s="58"/>
      <c r="H26" s="46" t="s">
        <v>29</v>
      </c>
      <c r="I26" s="64" t="s">
        <v>55</v>
      </c>
      <c r="J26" s="64"/>
      <c r="K26" s="64"/>
      <c r="L26" s="64"/>
      <c r="M26" s="64"/>
    </row>
    <row r="27" ht="18" customHeight="1" spans="1:13">
      <c r="A27" s="52" t="s">
        <v>56</v>
      </c>
      <c r="B27" s="52"/>
      <c r="C27" s="52"/>
      <c r="D27" s="58">
        <f>_xlfn.IFNA(VLOOKUP(封面!B1,'2021决算导出'!A:Q,17,FALSE),"")</f>
        <v>18280675.52</v>
      </c>
      <c r="E27" s="58"/>
      <c r="F27" s="46" t="s">
        <v>29</v>
      </c>
      <c r="G27" s="56" t="s">
        <v>57</v>
      </c>
      <c r="H27" s="56"/>
      <c r="I27" s="61">
        <f>D27/$F$26</f>
        <v>0.742644012783658</v>
      </c>
      <c r="J27" s="46" t="s">
        <v>37</v>
      </c>
      <c r="K27" s="49"/>
      <c r="L27" s="49"/>
      <c r="M27" s="49"/>
    </row>
    <row r="28" ht="18" customHeight="1" spans="1:13">
      <c r="A28" s="52" t="s">
        <v>58</v>
      </c>
      <c r="B28" s="52"/>
      <c r="C28" s="52"/>
      <c r="D28" s="58">
        <f>_xlfn.IFNA(VLOOKUP(封面!B1,'2021决算导出'!A:R,18,FALSE),"")</f>
        <v>0</v>
      </c>
      <c r="E28" s="58"/>
      <c r="F28" s="46" t="s">
        <v>29</v>
      </c>
      <c r="G28" s="56" t="s">
        <v>57</v>
      </c>
      <c r="H28" s="56"/>
      <c r="I28" s="61">
        <f t="shared" ref="I28:I32" si="2">D28/$F$26</f>
        <v>0</v>
      </c>
      <c r="J28" s="46" t="s">
        <v>37</v>
      </c>
      <c r="K28" s="49"/>
      <c r="L28" s="49"/>
      <c r="M28" s="49"/>
    </row>
    <row r="29" ht="18" customHeight="1" spans="1:10">
      <c r="A29" s="52" t="s">
        <v>59</v>
      </c>
      <c r="B29" s="52"/>
      <c r="C29" s="52"/>
      <c r="D29" s="58">
        <f>_xlfn.IFNA(VLOOKUP(封面!B1,'2021决算导出'!A:S,19,FALSE),"")</f>
        <v>2547367.8</v>
      </c>
      <c r="E29" s="58"/>
      <c r="F29" s="46" t="s">
        <v>29</v>
      </c>
      <c r="G29" s="56" t="s">
        <v>57</v>
      </c>
      <c r="H29" s="56"/>
      <c r="I29" s="61">
        <f t="shared" si="2"/>
        <v>0.103485642144797</v>
      </c>
      <c r="J29" s="46" t="s">
        <v>37</v>
      </c>
    </row>
    <row r="30" ht="18" customHeight="1" spans="1:10">
      <c r="A30" s="52" t="s">
        <v>60</v>
      </c>
      <c r="B30" s="52"/>
      <c r="C30" s="52"/>
      <c r="D30" s="58">
        <f>_xlfn.IFNA(VLOOKUP(封面!B1,'2021决算导出'!A:T,20,FALSE),"")</f>
        <v>1299698.72</v>
      </c>
      <c r="E30" s="58"/>
      <c r="F30" s="46" t="s">
        <v>29</v>
      </c>
      <c r="G30" s="56" t="s">
        <v>57</v>
      </c>
      <c r="H30" s="56"/>
      <c r="I30" s="61">
        <f t="shared" si="2"/>
        <v>0.0527996611380466</v>
      </c>
      <c r="J30" s="46" t="s">
        <v>37</v>
      </c>
    </row>
    <row r="31" ht="18" customHeight="1" spans="1:10">
      <c r="A31" s="52" t="s">
        <v>61</v>
      </c>
      <c r="B31" s="52"/>
      <c r="C31" s="52"/>
      <c r="D31" s="58">
        <f>_xlfn.IFNA(VLOOKUP(封面!B1,'2021决算导出'!A:U,21,FALSE),"")</f>
        <v>0</v>
      </c>
      <c r="E31" s="58"/>
      <c r="F31" s="46" t="s">
        <v>29</v>
      </c>
      <c r="G31" s="56" t="s">
        <v>57</v>
      </c>
      <c r="H31" s="56"/>
      <c r="I31" s="61">
        <f t="shared" si="2"/>
        <v>0</v>
      </c>
      <c r="J31" s="46" t="s">
        <v>37</v>
      </c>
    </row>
    <row r="32" ht="18" customHeight="1" spans="1:10">
      <c r="A32" s="52" t="s">
        <v>62</v>
      </c>
      <c r="B32" s="52"/>
      <c r="C32" s="52"/>
      <c r="D32" s="58">
        <f>_xlfn.IFNA(VLOOKUP(封面!B1,'2021决算导出'!A:V,22,FALSE),"")</f>
        <v>2487922</v>
      </c>
      <c r="E32" s="58"/>
      <c r="F32" s="46" t="s">
        <v>29</v>
      </c>
      <c r="G32" s="56" t="s">
        <v>57</v>
      </c>
      <c r="H32" s="56"/>
      <c r="I32" s="61">
        <f t="shared" si="2"/>
        <v>0.101070683933497</v>
      </c>
      <c r="J32" s="46" t="s">
        <v>37</v>
      </c>
    </row>
    <row r="33" ht="18" customHeight="1" spans="1:1">
      <c r="A33" s="46" t="s">
        <v>63</v>
      </c>
    </row>
    <row r="34" ht="18" customHeight="1" spans="1:12">
      <c r="A34" s="49" t="s">
        <v>64</v>
      </c>
      <c r="B34" s="49"/>
      <c r="C34" s="49"/>
      <c r="D34" s="49"/>
      <c r="E34" s="58">
        <f>_xlfn.IFNA(VLOOKUP(封面!B1,一般公共预算财政拨款支出决算具体情况!A:C,3,FALSE),"")</f>
        <v>18280675.52</v>
      </c>
      <c r="F34" s="58"/>
      <c r="G34" s="46" t="s">
        <v>29</v>
      </c>
      <c r="H34" s="56" t="s">
        <v>65</v>
      </c>
      <c r="I34" s="56"/>
      <c r="J34" s="58">
        <f>_xlfn.IFNA(VLOOKUP(封面!B1,一般公共预算财政拨款支出决算具体情况!A:D,4,FALSE),"")</f>
        <v>16845371.21</v>
      </c>
      <c r="K34" s="58"/>
      <c r="L34" s="74" t="s">
        <v>66</v>
      </c>
    </row>
    <row r="35" ht="18" customHeight="1" spans="2:9">
      <c r="B35" s="55" t="str">
        <f>IF(E34&gt;J34,"增加","减少")</f>
        <v>增加</v>
      </c>
      <c r="C35" s="58">
        <f>ABS(E34-J34)</f>
        <v>1435304.31</v>
      </c>
      <c r="D35" s="58"/>
      <c r="E35" s="46" t="s">
        <v>29</v>
      </c>
      <c r="F35" s="55" t="str">
        <f>IF(E34&gt;J34,"增长","下降")</f>
        <v>增长</v>
      </c>
      <c r="G35" s="69">
        <f>IF(J34=0,IF(E34&gt;0,1,""),C35/J34)</f>
        <v>0.0852046708919036</v>
      </c>
      <c r="H35" s="46" t="s">
        <v>31</v>
      </c>
      <c r="I35" s="74" t="s">
        <v>67</v>
      </c>
    </row>
    <row r="36" ht="18" customHeight="1" spans="1:12">
      <c r="A36" s="52" t="s">
        <v>68</v>
      </c>
      <c r="B36" s="52"/>
      <c r="C36" s="52"/>
      <c r="D36" s="52"/>
      <c r="E36" s="58">
        <f>_xlfn.IFNA(VLOOKUP(封面!B1,一般公共预算财政拨款支出决算具体情况!A:E,5,FALSE),"")</f>
        <v>16684175.52</v>
      </c>
      <c r="F36" s="58"/>
      <c r="G36" s="46" t="s">
        <v>29</v>
      </c>
      <c r="H36" s="56" t="s">
        <v>65</v>
      </c>
      <c r="I36" s="56"/>
      <c r="J36" s="58">
        <f>_xlfn.IFNA(VLOOKUP(封面!B1,一般公共预算财政拨款支出决算具体情况!A:F,6,FALSE),"")</f>
        <v>15215551.21</v>
      </c>
      <c r="K36" s="58"/>
      <c r="L36" s="74" t="s">
        <v>66</v>
      </c>
    </row>
    <row r="37" ht="18" customHeight="1" spans="1:8">
      <c r="A37" s="55"/>
      <c r="B37" s="55" t="str">
        <f>IF(E36&gt;J36,"增加","减少")</f>
        <v>增加</v>
      </c>
      <c r="C37" s="58">
        <f>ABS(E36-J36)</f>
        <v>1468624.31</v>
      </c>
      <c r="D37" s="58"/>
      <c r="E37" s="46" t="s">
        <v>29</v>
      </c>
      <c r="F37" s="55" t="str">
        <f>IF(E36&gt;J36,"增长","下降")</f>
        <v>增长</v>
      </c>
      <c r="G37" s="69">
        <f>IF(J36=0,IF(E36&gt;0,1,""),C37/J36)</f>
        <v>0.0965212689130043</v>
      </c>
      <c r="H37" s="46" t="s">
        <v>31</v>
      </c>
    </row>
    <row r="38" ht="36" customHeight="1" spans="2:12">
      <c r="B38" s="57" t="s">
        <v>51</v>
      </c>
      <c r="C38" s="57"/>
      <c r="D38" s="57"/>
      <c r="E38" s="57"/>
      <c r="F38" s="57"/>
      <c r="G38" s="57"/>
      <c r="H38" s="57"/>
      <c r="I38" s="57"/>
      <c r="J38" s="57"/>
      <c r="K38" s="57"/>
      <c r="L38" s="57"/>
    </row>
    <row r="39" ht="18" customHeight="1" spans="1:12">
      <c r="A39" s="52" t="s">
        <v>69</v>
      </c>
      <c r="B39" s="52"/>
      <c r="C39" s="52"/>
      <c r="D39" s="52"/>
      <c r="E39" s="58">
        <f>_xlfn.IFNA(VLOOKUP(封面!B1,一般公共预算财政拨款支出决算具体情况!A:G,7,FALSE),"")</f>
        <v>0</v>
      </c>
      <c r="F39" s="58"/>
      <c r="G39" s="46" t="s">
        <v>29</v>
      </c>
      <c r="H39" s="56" t="s">
        <v>65</v>
      </c>
      <c r="I39" s="56"/>
      <c r="J39" s="58">
        <f>_xlfn.IFNA(VLOOKUP(封面!B1,一般公共预算财政拨款支出决算具体情况!A:H,8,FALSE),"")</f>
        <v>0</v>
      </c>
      <c r="K39" s="58"/>
      <c r="L39" s="74" t="s">
        <v>66</v>
      </c>
    </row>
    <row r="40" ht="18" customHeight="1" spans="1:8">
      <c r="A40" s="55"/>
      <c r="B40" s="55" t="str">
        <f>IF(E39&gt;J39,"增加","减少")</f>
        <v>减少</v>
      </c>
      <c r="C40" s="58">
        <f>ABS(E39-J39)</f>
        <v>0</v>
      </c>
      <c r="D40" s="58"/>
      <c r="E40" s="46" t="s">
        <v>29</v>
      </c>
      <c r="F40" s="55" t="str">
        <f>IF(E39&gt;J39,"增长","下降")</f>
        <v>下降</v>
      </c>
      <c r="G40" s="69" t="str">
        <f>IF(J39=0,IF(E39&gt;0,1,""),C40/J39)</f>
        <v/>
      </c>
      <c r="H40" s="46" t="s">
        <v>31</v>
      </c>
    </row>
    <row r="41" ht="18" customHeight="1" spans="1:12">
      <c r="A41" s="52" t="s">
        <v>70</v>
      </c>
      <c r="B41" s="52"/>
      <c r="C41" s="52"/>
      <c r="D41" s="52"/>
      <c r="E41" s="58">
        <f>_xlfn.IFNA(VLOOKUP(封面!B1,一般公共预算财政拨款支出决算具体情况!A:I,9,FALSE),"")</f>
        <v>0</v>
      </c>
      <c r="F41" s="58"/>
      <c r="G41" s="46" t="s">
        <v>29</v>
      </c>
      <c r="H41" s="56" t="s">
        <v>65</v>
      </c>
      <c r="I41" s="56"/>
      <c r="J41" s="58">
        <f>_xlfn.IFNA(VLOOKUP(封面!B1,一般公共预算财政拨款支出决算具体情况!A:J,10,FALSE),"")</f>
        <v>0</v>
      </c>
      <c r="K41" s="58"/>
      <c r="L41" s="74" t="s">
        <v>66</v>
      </c>
    </row>
    <row r="42" ht="18" customHeight="1" spans="1:8">
      <c r="A42" s="55"/>
      <c r="B42" s="55" t="str">
        <f>IF(E41&gt;J41,"增加","减少")</f>
        <v>减少</v>
      </c>
      <c r="C42" s="58">
        <f>ABS(E41-J41)</f>
        <v>0</v>
      </c>
      <c r="D42" s="58"/>
      <c r="E42" s="46" t="s">
        <v>29</v>
      </c>
      <c r="F42" s="55" t="str">
        <f>IF(E41&gt;J41,"增长","下降")</f>
        <v>下降</v>
      </c>
      <c r="G42" s="69" t="str">
        <f>IF(J41=0,IF(E41&gt;0,1,""),C42/J41)</f>
        <v/>
      </c>
      <c r="H42" s="46" t="s">
        <v>31</v>
      </c>
    </row>
    <row r="43" ht="18" customHeight="1" spans="1:12">
      <c r="A43" s="52" t="s">
        <v>71</v>
      </c>
      <c r="B43" s="52"/>
      <c r="C43" s="52"/>
      <c r="D43" s="52"/>
      <c r="E43" s="58">
        <f>_xlfn.IFNA(VLOOKUP(封面!B1,一般公共预算财政拨款支出决算具体情况!A:K,11,FALSE),"")</f>
        <v>0</v>
      </c>
      <c r="F43" s="58"/>
      <c r="G43" s="46" t="s">
        <v>29</v>
      </c>
      <c r="H43" s="56" t="s">
        <v>65</v>
      </c>
      <c r="I43" s="56"/>
      <c r="J43" s="58">
        <f>_xlfn.IFNA(VLOOKUP(封面!B1,一般公共预算财政拨款支出决算具体情况!A:L,12,FALSE),"")</f>
        <v>0</v>
      </c>
      <c r="K43" s="58"/>
      <c r="L43" s="74" t="s">
        <v>66</v>
      </c>
    </row>
    <row r="44" ht="18" customHeight="1" spans="1:8">
      <c r="A44" s="55"/>
      <c r="B44" s="55" t="str">
        <f>IF(E43&gt;J43,"增加","减少")</f>
        <v>减少</v>
      </c>
      <c r="C44" s="58">
        <f>ABS(E43-J43)</f>
        <v>0</v>
      </c>
      <c r="D44" s="58"/>
      <c r="E44" s="46" t="s">
        <v>29</v>
      </c>
      <c r="F44" s="55" t="str">
        <f>IF(E43&gt;J43,"增长","下降")</f>
        <v>下降</v>
      </c>
      <c r="G44" s="69" t="str">
        <f>IF(J43=0,IF(E43&gt;0,1,""),C44/J43)</f>
        <v/>
      </c>
      <c r="H44" s="46" t="s">
        <v>31</v>
      </c>
    </row>
    <row r="45" ht="18" customHeight="1" spans="1:12">
      <c r="A45" s="52" t="s">
        <v>72</v>
      </c>
      <c r="B45" s="52"/>
      <c r="C45" s="52"/>
      <c r="D45" s="52"/>
      <c r="E45" s="58">
        <f>_xlfn.IFNA(VLOOKUP(封面!B1,一般公共预算财政拨款支出决算具体情况!A:M,13,FALSE),"")</f>
        <v>0</v>
      </c>
      <c r="F45" s="58"/>
      <c r="G45" s="46" t="s">
        <v>29</v>
      </c>
      <c r="H45" s="56" t="s">
        <v>65</v>
      </c>
      <c r="I45" s="56"/>
      <c r="J45" s="58">
        <f>_xlfn.IFNA(VLOOKUP(封面!B1,一般公共预算财政拨款支出决算具体情况!A:N,14,FALSE),"")</f>
        <v>33320</v>
      </c>
      <c r="K45" s="58"/>
      <c r="L45" s="74" t="s">
        <v>66</v>
      </c>
    </row>
    <row r="46" ht="18" customHeight="1" spans="1:8">
      <c r="A46" s="55"/>
      <c r="B46" s="55" t="str">
        <f>IF(E45&gt;J45,"增加","减少")</f>
        <v>减少</v>
      </c>
      <c r="C46" s="58">
        <f>ABS(E45-J45)</f>
        <v>33320</v>
      </c>
      <c r="D46" s="58"/>
      <c r="E46" s="46" t="s">
        <v>29</v>
      </c>
      <c r="F46" s="55" t="str">
        <f>IF(E45&gt;J45,"增长","下降")</f>
        <v>下降</v>
      </c>
      <c r="G46" s="69">
        <f>IF(J45=0,IF(E45&gt;0,1,""),C46/J45)</f>
        <v>1</v>
      </c>
      <c r="H46" s="46" t="s">
        <v>31</v>
      </c>
    </row>
    <row r="47" ht="36" customHeight="1" spans="2:12">
      <c r="B47" s="57" t="s">
        <v>73</v>
      </c>
      <c r="C47" s="57"/>
      <c r="D47" s="57"/>
      <c r="E47" s="57"/>
      <c r="F47" s="57"/>
      <c r="G47" s="57"/>
      <c r="H47" s="57"/>
      <c r="I47" s="57"/>
      <c r="J47" s="57"/>
      <c r="K47" s="57"/>
      <c r="L47" s="57"/>
    </row>
    <row r="48" ht="18" customHeight="1" spans="1:12">
      <c r="A48" s="70" t="s">
        <v>74</v>
      </c>
      <c r="B48" s="70"/>
      <c r="C48" s="70"/>
      <c r="D48" s="70"/>
      <c r="E48" s="58">
        <f>_xlfn.IFNA(VLOOKUP(封面!B1,一般公共预算财政拨款支出决算具体情况!A:O,15,FALSE),"")</f>
        <v>1596500</v>
      </c>
      <c r="F48" s="58"/>
      <c r="G48" s="46" t="s">
        <v>29</v>
      </c>
      <c r="H48" s="56" t="s">
        <v>65</v>
      </c>
      <c r="I48" s="56"/>
      <c r="J48" s="58">
        <f>_xlfn.IFNA(VLOOKUP(封面!B1,一般公共预算财政拨款支出决算具体情况!A:P,16,FALSE),"")</f>
        <v>1596500</v>
      </c>
      <c r="K48" s="58"/>
      <c r="L48" s="74" t="s">
        <v>66</v>
      </c>
    </row>
    <row r="49" ht="18" customHeight="1" spans="1:8">
      <c r="A49" s="55"/>
      <c r="B49" s="55" t="str">
        <f>IF(E48&gt;J48,"增加","减少")</f>
        <v>减少</v>
      </c>
      <c r="C49" s="58">
        <f>ABS(E48-J48)</f>
        <v>0</v>
      </c>
      <c r="D49" s="58"/>
      <c r="E49" s="46" t="s">
        <v>29</v>
      </c>
      <c r="F49" s="55" t="str">
        <f>IF(E48&gt;J48,"增长","下降")</f>
        <v>下降</v>
      </c>
      <c r="G49" s="69">
        <f>IF(J48=0,IF(E48&gt;0,1,""),C49/J48)</f>
        <v>0</v>
      </c>
      <c r="H49" s="46" t="s">
        <v>31</v>
      </c>
    </row>
    <row r="50" ht="36" customHeight="1" spans="2:12">
      <c r="B50" s="57" t="s">
        <v>75</v>
      </c>
      <c r="C50" s="57"/>
      <c r="D50" s="57"/>
      <c r="E50" s="57"/>
      <c r="F50" s="57"/>
      <c r="G50" s="57"/>
      <c r="H50" s="57"/>
      <c r="I50" s="57"/>
      <c r="J50" s="57"/>
      <c r="K50" s="57"/>
      <c r="L50" s="57"/>
    </row>
    <row r="51" ht="18" customHeight="1" spans="1:12">
      <c r="A51" s="71" t="s">
        <v>76</v>
      </c>
      <c r="B51" s="71"/>
      <c r="C51" s="71"/>
      <c r="D51" s="71"/>
      <c r="E51" s="58">
        <f>_xlfn.IFNA(VLOOKUP(封面!B1,一般公共预算财政拨款支出决算具体情况!A:Q,17,FALSE),"")</f>
        <v>0</v>
      </c>
      <c r="F51" s="58"/>
      <c r="G51" s="46" t="s">
        <v>29</v>
      </c>
      <c r="H51" s="49" t="s">
        <v>77</v>
      </c>
      <c r="I51" s="49"/>
      <c r="J51" s="49"/>
      <c r="K51" s="49"/>
      <c r="L51" s="74"/>
    </row>
    <row r="52" ht="18" customHeight="1" spans="1:12">
      <c r="A52" s="70" t="s">
        <v>78</v>
      </c>
      <c r="B52" s="70"/>
      <c r="C52" s="70"/>
      <c r="D52" s="70"/>
      <c r="E52" s="58">
        <f>_xlfn.IFNA(VLOOKUP(封面!B1,一般公共预算财政拨款支出决算具体情况!A:S,19,FALSE),"")</f>
        <v>0</v>
      </c>
      <c r="F52" s="58"/>
      <c r="G52" s="46" t="s">
        <v>29</v>
      </c>
      <c r="H52" s="49" t="s">
        <v>79</v>
      </c>
      <c r="I52" s="49"/>
      <c r="J52" s="49"/>
      <c r="K52" s="49"/>
      <c r="L52" s="74"/>
    </row>
    <row r="53" ht="18" customHeight="1" spans="1:12">
      <c r="A53" s="52" t="s">
        <v>80</v>
      </c>
      <c r="B53" s="52"/>
      <c r="C53" s="52"/>
      <c r="D53" s="52"/>
      <c r="E53" s="58">
        <f>_xlfn.IFNA(VLOOKUP(封面!B1,一般公共预算财政拨款支出决算具体情况!A:U,21,FALSE),"")</f>
        <v>0</v>
      </c>
      <c r="F53" s="58"/>
      <c r="G53" s="46" t="s">
        <v>29</v>
      </c>
      <c r="H53" s="49" t="s">
        <v>79</v>
      </c>
      <c r="I53" s="49"/>
      <c r="J53" s="49"/>
      <c r="K53" s="49"/>
      <c r="L53" s="74"/>
    </row>
    <row r="54" ht="18" customHeight="1" spans="1:12">
      <c r="A54" s="71" t="s">
        <v>81</v>
      </c>
      <c r="B54" s="71"/>
      <c r="C54" s="71"/>
      <c r="D54" s="71"/>
      <c r="E54" s="58">
        <f>_xlfn.IFNA(VLOOKUP(封面!B1,一般公共预算财政拨款支出决算具体情况!A:W,23,FALSE),"")</f>
        <v>2547367.8</v>
      </c>
      <c r="F54" s="58"/>
      <c r="G54" s="46" t="s">
        <v>29</v>
      </c>
      <c r="H54" s="56" t="s">
        <v>65</v>
      </c>
      <c r="I54" s="56"/>
      <c r="J54" s="58">
        <f>_xlfn.IFNA(VLOOKUP(封面!B1,一般公共预算财政拨款支出决算具体情况!A:X,24,FALSE),"")</f>
        <v>3017008.56</v>
      </c>
      <c r="K54" s="58"/>
      <c r="L54" s="74" t="s">
        <v>66</v>
      </c>
    </row>
    <row r="55" ht="18" customHeight="1" spans="2:9">
      <c r="B55" s="55" t="str">
        <f>IF(E54&gt;J54,"增加","减少")</f>
        <v>减少</v>
      </c>
      <c r="C55" s="58">
        <f>ABS(E54-J54)</f>
        <v>469640.76</v>
      </c>
      <c r="D55" s="58"/>
      <c r="E55" s="46" t="s">
        <v>29</v>
      </c>
      <c r="F55" s="55" t="str">
        <f>IF(E54&gt;J54,"增长","下降")</f>
        <v>下降</v>
      </c>
      <c r="G55" s="69">
        <f>IF(J54=0,IF(E54&gt;0,1,""),C55/J54)</f>
        <v>0.155664377697357</v>
      </c>
      <c r="H55" s="46" t="s">
        <v>31</v>
      </c>
      <c r="I55" s="74" t="s">
        <v>67</v>
      </c>
    </row>
    <row r="56" ht="18" customHeight="1" spans="1:12">
      <c r="A56" s="70" t="s">
        <v>82</v>
      </c>
      <c r="B56" s="70"/>
      <c r="C56" s="70"/>
      <c r="D56" s="70"/>
      <c r="E56" s="58">
        <f>_xlfn.IFNA(VLOOKUP(封面!B1,一般公共预算财政拨款支出决算具体情况!A:Y,25,FALSE),"")</f>
        <v>2547367.8</v>
      </c>
      <c r="F56" s="58"/>
      <c r="G56" s="46" t="s">
        <v>29</v>
      </c>
      <c r="H56" s="56" t="s">
        <v>65</v>
      </c>
      <c r="I56" s="56"/>
      <c r="J56" s="58">
        <f>_xlfn.IFNA(VLOOKUP(封面!B1,一般公共预算财政拨款支出决算具体情况!A:Z,26,FALSE),"")</f>
        <v>3017008.56</v>
      </c>
      <c r="K56" s="58"/>
      <c r="L56" s="74" t="s">
        <v>66</v>
      </c>
    </row>
    <row r="57" ht="18" customHeight="1" spans="1:8">
      <c r="A57" s="55"/>
      <c r="B57" s="55" t="str">
        <f>IF(E56&gt;J56,"增加","减少")</f>
        <v>减少</v>
      </c>
      <c r="C57" s="58">
        <f>ABS(E56-J56)</f>
        <v>469640.76</v>
      </c>
      <c r="D57" s="58"/>
      <c r="E57" s="46" t="s">
        <v>29</v>
      </c>
      <c r="F57" s="55" t="str">
        <f>IF(E56&gt;J56,"增长","下降")</f>
        <v>下降</v>
      </c>
      <c r="G57" s="69">
        <f>IF(J56=0,IF(E56&gt;0,1,""),C57/J56)</f>
        <v>0.155664377697357</v>
      </c>
      <c r="H57" s="46" t="s">
        <v>31</v>
      </c>
    </row>
    <row r="58" ht="36" customHeight="1" spans="2:12">
      <c r="B58" s="57" t="s">
        <v>83</v>
      </c>
      <c r="C58" s="57"/>
      <c r="D58" s="57"/>
      <c r="E58" s="57"/>
      <c r="F58" s="57"/>
      <c r="G58" s="57"/>
      <c r="H58" s="57"/>
      <c r="I58" s="57"/>
      <c r="J58" s="57"/>
      <c r="K58" s="57"/>
      <c r="L58" s="57"/>
    </row>
    <row r="59" ht="18" customHeight="1" spans="1:12">
      <c r="A59" s="70" t="s">
        <v>84</v>
      </c>
      <c r="B59" s="70"/>
      <c r="C59" s="70"/>
      <c r="D59" s="70"/>
      <c r="E59" s="58">
        <f>_xlfn.IFNA(VLOOKUP(封面!B1,一般公共预算财政拨款支出决算具体情况!A:AA,27,FALSE),"")</f>
        <v>0</v>
      </c>
      <c r="F59" s="58"/>
      <c r="G59" s="46" t="s">
        <v>29</v>
      </c>
      <c r="H59" s="56" t="s">
        <v>79</v>
      </c>
      <c r="I59" s="56"/>
      <c r="J59" s="58"/>
      <c r="K59" s="58"/>
      <c r="L59" s="74"/>
    </row>
    <row r="60" ht="18" customHeight="1" spans="1:12">
      <c r="A60" s="71" t="s">
        <v>85</v>
      </c>
      <c r="B60" s="71"/>
      <c r="C60" s="71"/>
      <c r="D60" s="71"/>
      <c r="E60" s="58">
        <f>_xlfn.IFNA(VLOOKUP(封面!B1,一般公共预算财政拨款支出决算具体情况!A:AC,29,FALSE),"")</f>
        <v>1299698.72</v>
      </c>
      <c r="F60" s="58"/>
      <c r="G60" s="46" t="s">
        <v>29</v>
      </c>
      <c r="H60" s="56" t="s">
        <v>65</v>
      </c>
      <c r="I60" s="56"/>
      <c r="J60" s="58">
        <f>_xlfn.IFNA(VLOOKUP(封面!B1,一般公共预算财政拨款支出决算具体情况!A:AD,30,FALSE),"")</f>
        <v>1284769.72</v>
      </c>
      <c r="K60" s="58"/>
      <c r="L60" s="74" t="s">
        <v>66</v>
      </c>
    </row>
    <row r="61" ht="18" customHeight="1" spans="2:9">
      <c r="B61" s="55" t="str">
        <f>IF(E60&gt;J60,"增加","减少")</f>
        <v>增加</v>
      </c>
      <c r="C61" s="58">
        <f>ABS(E60-J60)</f>
        <v>14929</v>
      </c>
      <c r="D61" s="58"/>
      <c r="E61" s="46" t="s">
        <v>29</v>
      </c>
      <c r="F61" s="55" t="str">
        <f>IF(E60&gt;J60,"增长","下降")</f>
        <v>增长</v>
      </c>
      <c r="G61" s="69">
        <f>IF(J60=0,IF(E60&gt;0,1,""),C61/J60)</f>
        <v>0.0116199812056592</v>
      </c>
      <c r="H61" s="46" t="s">
        <v>31</v>
      </c>
      <c r="I61" s="74" t="s">
        <v>67</v>
      </c>
    </row>
    <row r="62" ht="18" customHeight="1" spans="1:12">
      <c r="A62" s="70" t="s">
        <v>86</v>
      </c>
      <c r="B62" s="70"/>
      <c r="C62" s="70"/>
      <c r="D62" s="70"/>
      <c r="E62" s="58">
        <f>_xlfn.IFNA(VLOOKUP(封面!B1,一般公共预算财政拨款支出决算具体情况!A:AE,31,FALSE),"")</f>
        <v>1299698.72</v>
      </c>
      <c r="F62" s="58"/>
      <c r="G62" s="46" t="s">
        <v>29</v>
      </c>
      <c r="H62" s="56" t="s">
        <v>65</v>
      </c>
      <c r="I62" s="56"/>
      <c r="J62" s="58">
        <f>_xlfn.IFNA(VLOOKUP(封面!B1,一般公共预算财政拨款支出决算具体情况!A:AF,32,FALSE),"")</f>
        <v>1284769.72</v>
      </c>
      <c r="K62" s="58"/>
      <c r="L62" s="74" t="s">
        <v>66</v>
      </c>
    </row>
    <row r="63" ht="18" customHeight="1" spans="1:8">
      <c r="A63" s="55"/>
      <c r="B63" s="55" t="str">
        <f>IF(E62&gt;J62,"增加","减少")</f>
        <v>增加</v>
      </c>
      <c r="C63" s="58">
        <f>ABS(E62-J62)</f>
        <v>14929</v>
      </c>
      <c r="D63" s="58"/>
      <c r="E63" s="46" t="s">
        <v>29</v>
      </c>
      <c r="F63" s="55" t="str">
        <f>IF(E62&gt;J62,"增长","下降")</f>
        <v>增长</v>
      </c>
      <c r="G63" s="69">
        <f>IF(J62=0,IF(E62&gt;0,1,""),C63/J62)</f>
        <v>0.0116199812056592</v>
      </c>
      <c r="H63" s="46" t="s">
        <v>31</v>
      </c>
    </row>
    <row r="64" ht="36" customHeight="1" spans="2:12">
      <c r="B64" s="57" t="s">
        <v>87</v>
      </c>
      <c r="C64" s="57"/>
      <c r="D64" s="57"/>
      <c r="E64" s="57"/>
      <c r="F64" s="57"/>
      <c r="G64" s="57"/>
      <c r="H64" s="57"/>
      <c r="I64" s="57"/>
      <c r="J64" s="57"/>
      <c r="K64" s="57"/>
      <c r="L64" s="57"/>
    </row>
    <row r="65" ht="18" customHeight="1" spans="1:12">
      <c r="A65" s="71" t="s">
        <v>88</v>
      </c>
      <c r="B65" s="71"/>
      <c r="C65" s="71"/>
      <c r="D65" s="71"/>
      <c r="E65" s="58">
        <f>_xlfn.IFNA(VLOOKUP(封面!B1,一般公共预算财政拨款支出决算具体情况!A:AG,33,FALSE),"")</f>
        <v>0</v>
      </c>
      <c r="F65" s="58"/>
      <c r="G65" s="46" t="s">
        <v>29</v>
      </c>
      <c r="H65" s="56" t="s">
        <v>65</v>
      </c>
      <c r="I65" s="56"/>
      <c r="J65" s="58">
        <f>_xlfn.IFNA(VLOOKUP(封面!B1,一般公共预算财政拨款支出决算具体情况!A:AH,34,FALSE),"")</f>
        <v>0</v>
      </c>
      <c r="K65" s="58"/>
      <c r="L65" s="74" t="s">
        <v>66</v>
      </c>
    </row>
    <row r="66" ht="18" customHeight="1" spans="2:9">
      <c r="B66" s="55" t="str">
        <f>IF(E65&gt;J65,"增加","减少")</f>
        <v>减少</v>
      </c>
      <c r="C66" s="58">
        <f>ABS(E65-J65)</f>
        <v>0</v>
      </c>
      <c r="D66" s="58"/>
      <c r="E66" s="46" t="s">
        <v>29</v>
      </c>
      <c r="F66" s="55" t="str">
        <f>IF(E65&gt;J65,"增长","下降")</f>
        <v>下降</v>
      </c>
      <c r="G66" s="69" t="str">
        <f>IF(J65=0,IF(E65&gt;0,1,""),C66/J65)</f>
        <v/>
      </c>
      <c r="H66" s="46" t="s">
        <v>31</v>
      </c>
      <c r="I66" s="74" t="s">
        <v>67</v>
      </c>
    </row>
    <row r="67" ht="18" customHeight="1" spans="1:12">
      <c r="A67" s="70" t="s">
        <v>89</v>
      </c>
      <c r="B67" s="70"/>
      <c r="C67" s="70"/>
      <c r="D67" s="70"/>
      <c r="E67" s="58">
        <f>_xlfn.IFNA(VLOOKUP(封面!B1,一般公共预算财政拨款支出决算具体情况!A:AI,35,FALSE),"")</f>
        <v>0</v>
      </c>
      <c r="F67" s="58"/>
      <c r="G67" s="46" t="s">
        <v>29</v>
      </c>
      <c r="H67" s="56" t="s">
        <v>65</v>
      </c>
      <c r="I67" s="56"/>
      <c r="J67" s="58">
        <f>_xlfn.IFNA(VLOOKUP(封面!B1,一般公共预算财政拨款支出决算具体情况!A:AJ,36,FALSE),"")</f>
        <v>0</v>
      </c>
      <c r="K67" s="58"/>
      <c r="L67" s="74" t="s">
        <v>66</v>
      </c>
    </row>
    <row r="68" ht="18" customHeight="1" spans="1:12">
      <c r="A68" s="70"/>
      <c r="B68" s="55" t="str">
        <f>IF(E67&gt;J67,"增加","减少")</f>
        <v>减少</v>
      </c>
      <c r="C68" s="58">
        <f>ABS(E67-J67)</f>
        <v>0</v>
      </c>
      <c r="D68" s="58"/>
      <c r="E68" s="46" t="s">
        <v>29</v>
      </c>
      <c r="F68" s="55" t="str">
        <f>IF(E67&gt;J67,"增长","下降")</f>
        <v>下降</v>
      </c>
      <c r="G68" s="69" t="str">
        <f>IF(J67=0,IF(E67&gt;0,1,""),C68/J67)</f>
        <v/>
      </c>
      <c r="H68" s="46" t="s">
        <v>31</v>
      </c>
      <c r="I68" s="56"/>
      <c r="J68" s="58"/>
      <c r="K68" s="58"/>
      <c r="L68" s="74"/>
    </row>
    <row r="69" ht="18" customHeight="1" spans="1:12">
      <c r="A69" s="71" t="s">
        <v>90</v>
      </c>
      <c r="B69" s="71"/>
      <c r="C69" s="71"/>
      <c r="D69" s="71"/>
      <c r="E69" s="58">
        <f>_xlfn.IFNA(VLOOKUP(封面!B1,一般公共预算财政拨款支出决算具体情况!A:AK,37,FALSE),"")</f>
        <v>2487922</v>
      </c>
      <c r="F69" s="58"/>
      <c r="G69" s="46" t="s">
        <v>29</v>
      </c>
      <c r="H69" s="56" t="s">
        <v>65</v>
      </c>
      <c r="I69" s="56"/>
      <c r="J69" s="58">
        <f>_xlfn.IFNA(VLOOKUP(封面!B1,一般公共预算财政拨款支出决算具体情况!A:AL,38,FALSE),"")</f>
        <v>2578421.28</v>
      </c>
      <c r="K69" s="58"/>
      <c r="L69" s="74" t="s">
        <v>66</v>
      </c>
    </row>
    <row r="70" ht="18" customHeight="1" spans="2:9">
      <c r="B70" s="55" t="str">
        <f>IF(E69&gt;J69,"增加","减少")</f>
        <v>减少</v>
      </c>
      <c r="C70" s="58">
        <f>ABS(E69-J69)</f>
        <v>90499.2800000003</v>
      </c>
      <c r="D70" s="58"/>
      <c r="E70" s="46" t="s">
        <v>29</v>
      </c>
      <c r="F70" s="55" t="str">
        <f>IF(E69&gt;J69,"增长","下降")</f>
        <v>下降</v>
      </c>
      <c r="G70" s="69">
        <f>IF(J69=0,IF(E69&gt;0,1,""),C70/J69)</f>
        <v>0.0350987174601663</v>
      </c>
      <c r="H70" s="46" t="s">
        <v>31</v>
      </c>
      <c r="I70" s="74" t="s">
        <v>67</v>
      </c>
    </row>
    <row r="71" ht="18" customHeight="1" spans="1:12">
      <c r="A71" s="70" t="s">
        <v>91</v>
      </c>
      <c r="B71" s="70"/>
      <c r="C71" s="70"/>
      <c r="D71" s="70"/>
      <c r="E71" s="58">
        <f>_xlfn.IFNA(VLOOKUP(封面!B1,一般公共预算财政拨款支出决算具体情况!A:AM,39,FALSE),"")</f>
        <v>2487922</v>
      </c>
      <c r="F71" s="58"/>
      <c r="G71" s="46" t="s">
        <v>29</v>
      </c>
      <c r="H71" s="56" t="s">
        <v>65</v>
      </c>
      <c r="I71" s="56"/>
      <c r="J71" s="58">
        <f>_xlfn.IFNA(VLOOKUP(封面!B1,一般公共预算财政拨款支出决算具体情况!A:AN,40,FALSE),"")</f>
        <v>2578421.28</v>
      </c>
      <c r="K71" s="58"/>
      <c r="L71" s="74" t="s">
        <v>66</v>
      </c>
    </row>
    <row r="72" ht="18" customHeight="1" spans="1:8">
      <c r="A72" s="55"/>
      <c r="B72" s="55" t="str">
        <f>IF(E71&gt;J71,"增加","减少")</f>
        <v>减少</v>
      </c>
      <c r="C72" s="58">
        <f>ABS(E71-J71)</f>
        <v>90499.2800000003</v>
      </c>
      <c r="D72" s="58"/>
      <c r="E72" s="46" t="s">
        <v>29</v>
      </c>
      <c r="F72" s="55" t="str">
        <f>IF(E71&gt;J71,"增长","下降")</f>
        <v>下降</v>
      </c>
      <c r="G72" s="69">
        <f>IF(J71=0,IF(E71&gt;0,1,""),C72/J71)</f>
        <v>0.0350987174601663</v>
      </c>
      <c r="H72" s="46" t="s">
        <v>31</v>
      </c>
    </row>
    <row r="73" ht="36" customHeight="1" spans="2:12">
      <c r="B73" s="57" t="s">
        <v>92</v>
      </c>
      <c r="C73" s="57"/>
      <c r="D73" s="57"/>
      <c r="E73" s="57"/>
      <c r="F73" s="57"/>
      <c r="G73" s="57"/>
      <c r="H73" s="57"/>
      <c r="I73" s="57"/>
      <c r="J73" s="57"/>
      <c r="K73" s="57"/>
      <c r="L73" s="57"/>
    </row>
    <row r="74" ht="18" customHeight="1" spans="1:1">
      <c r="A74" s="47" t="s">
        <v>93</v>
      </c>
    </row>
    <row r="75" ht="18" customHeight="1" spans="1:1">
      <c r="A75" s="46" t="str">
        <f>IF(_xlfn.IFNA(VLOOKUP(封面!B1,'2021决算导出'!A:W,23,FALSE),"")=0,"本年度无此项支出。","")</f>
        <v>本年度无此项支出。</v>
      </c>
    </row>
    <row r="76" ht="18" customHeight="1" spans="1:1">
      <c r="A76" s="47" t="s">
        <v>94</v>
      </c>
    </row>
    <row r="77" ht="18" customHeight="1" spans="1:1">
      <c r="A77" s="46" t="s">
        <v>95</v>
      </c>
    </row>
    <row r="78" ht="18" customHeight="1" spans="1:1">
      <c r="A78" s="47" t="s">
        <v>96</v>
      </c>
    </row>
    <row r="79" ht="18" customHeight="1" spans="1:9">
      <c r="A79" s="46" t="s">
        <v>97</v>
      </c>
      <c r="G79" s="58">
        <f>_xlfn.IFNA(VLOOKUP(封面!B1,'2021决算导出'!A:AA,27,FALSE),"")</f>
        <v>20937249.39</v>
      </c>
      <c r="H79" s="58"/>
      <c r="I79" s="74" t="s">
        <v>29</v>
      </c>
    </row>
    <row r="80" ht="130.2" customHeight="1" spans="1:13">
      <c r="A80" s="57" t="s">
        <v>98</v>
      </c>
      <c r="B80" s="57"/>
      <c r="C80" s="57"/>
      <c r="D80" s="57"/>
      <c r="E80" s="57"/>
      <c r="F80" s="57"/>
      <c r="G80" s="57"/>
      <c r="H80" s="57"/>
      <c r="I80" s="57"/>
      <c r="J80" s="57"/>
      <c r="K80" s="57"/>
      <c r="L80" s="57"/>
      <c r="M80" s="57"/>
    </row>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sheetData>
  <mergeCells count="141">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A41:D41"/>
    <mergeCell ref="E41:F41"/>
    <mergeCell ref="H41:I41"/>
    <mergeCell ref="J41:K41"/>
    <mergeCell ref="C42:D42"/>
    <mergeCell ref="A43:D43"/>
    <mergeCell ref="E43:F43"/>
    <mergeCell ref="H43:I43"/>
    <mergeCell ref="J43:K43"/>
    <mergeCell ref="C44:D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K51"/>
    <mergeCell ref="A52:D52"/>
    <mergeCell ref="E52:F52"/>
    <mergeCell ref="H52:K52"/>
    <mergeCell ref="A53:D53"/>
    <mergeCell ref="E53:F53"/>
    <mergeCell ref="H53:K53"/>
    <mergeCell ref="A54:D54"/>
    <mergeCell ref="E54:F54"/>
    <mergeCell ref="H54:I54"/>
    <mergeCell ref="J54:K54"/>
    <mergeCell ref="C55:D55"/>
    <mergeCell ref="A56:D56"/>
    <mergeCell ref="E56:F56"/>
    <mergeCell ref="H56:I56"/>
    <mergeCell ref="J56:K56"/>
    <mergeCell ref="C57:D57"/>
    <mergeCell ref="B58:L58"/>
    <mergeCell ref="A59:D59"/>
    <mergeCell ref="E59:F59"/>
    <mergeCell ref="H59:I59"/>
    <mergeCell ref="J59:K59"/>
    <mergeCell ref="A60:D60"/>
    <mergeCell ref="E60:F60"/>
    <mergeCell ref="H60:I60"/>
    <mergeCell ref="J60:K60"/>
    <mergeCell ref="C61:D61"/>
    <mergeCell ref="A62:D62"/>
    <mergeCell ref="E62:F62"/>
    <mergeCell ref="H62:I62"/>
    <mergeCell ref="J62:K62"/>
    <mergeCell ref="C63:D63"/>
    <mergeCell ref="B64:L64"/>
    <mergeCell ref="A65:D65"/>
    <mergeCell ref="E65:F65"/>
    <mergeCell ref="H65:I65"/>
    <mergeCell ref="J65:K65"/>
    <mergeCell ref="C66:D66"/>
    <mergeCell ref="A67:D67"/>
    <mergeCell ref="E67:F67"/>
    <mergeCell ref="H67:I67"/>
    <mergeCell ref="J67:K67"/>
    <mergeCell ref="C68:D68"/>
    <mergeCell ref="A69:D69"/>
    <mergeCell ref="E69:F69"/>
    <mergeCell ref="H69:I69"/>
    <mergeCell ref="J69:K69"/>
    <mergeCell ref="C70:D70"/>
    <mergeCell ref="A71:D71"/>
    <mergeCell ref="E71:F71"/>
    <mergeCell ref="H71:I71"/>
    <mergeCell ref="J71:K71"/>
    <mergeCell ref="C72:D72"/>
    <mergeCell ref="B73:L73"/>
    <mergeCell ref="G79:H79"/>
    <mergeCell ref="A80:M80"/>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O16" sqref="O16"/>
    </sheetView>
  </sheetViews>
  <sheetFormatPr defaultColWidth="9" defaultRowHeight="18" customHeight="1"/>
  <cols>
    <col min="1" max="1" width="13.8888888888889" style="46" customWidth="1"/>
    <col min="2" max="2" width="8.88888888888889" style="46"/>
    <col min="3" max="3" width="8.88888888888889" style="46" customWidth="1"/>
    <col min="4" max="10" width="8.88888888888889" style="46"/>
    <col min="11" max="11" width="9" style="46" customWidth="1"/>
    <col min="12" max="12" width="8.88888888888889" style="46"/>
    <col min="13" max="13" width="10.8888888888889" style="46" customWidth="1"/>
    <col min="14" max="16384" width="8.88888888888889" style="46"/>
  </cols>
  <sheetData>
    <row r="1" ht="35.4" customHeight="1" spans="1:14">
      <c r="A1" s="44" t="s">
        <v>17</v>
      </c>
      <c r="B1" s="44"/>
      <c r="C1" s="44"/>
      <c r="D1" s="44"/>
      <c r="E1" s="44"/>
      <c r="F1" s="44"/>
      <c r="G1" s="44"/>
      <c r="H1" s="44"/>
      <c r="I1" s="44"/>
      <c r="J1" s="44"/>
      <c r="K1" s="44"/>
      <c r="L1" s="44"/>
      <c r="M1" s="44"/>
      <c r="N1" s="44"/>
    </row>
    <row r="2" customHeight="1" spans="1:1">
      <c r="A2" s="47" t="s">
        <v>99</v>
      </c>
    </row>
    <row r="3" customHeight="1" spans="1:1">
      <c r="A3" s="48" t="str">
        <f>IF(_xlfn.IFNA(VLOOKUP(封面!B1,'2021决算导出'!A:AB,28,FALSE),"")=0,"本年度无此项支出。","")</f>
        <v>本年度无此项支出。</v>
      </c>
    </row>
    <row r="4" customHeight="1" spans="1:1">
      <c r="A4" s="46" t="s">
        <v>100</v>
      </c>
    </row>
    <row r="5" customHeight="1" spans="1:14">
      <c r="A5" s="49" t="s">
        <v>101</v>
      </c>
      <c r="B5" s="50"/>
      <c r="C5" s="50"/>
      <c r="D5" s="50"/>
      <c r="E5" s="50"/>
      <c r="F5" s="50"/>
      <c r="G5" s="50"/>
      <c r="H5" s="50"/>
      <c r="I5" s="50"/>
      <c r="J5" s="50"/>
      <c r="K5" s="50"/>
      <c r="L5" s="50"/>
      <c r="M5" s="50"/>
      <c r="N5" s="50"/>
    </row>
    <row r="6" customHeight="1" spans="1:1">
      <c r="A6" s="46" t="s">
        <v>102</v>
      </c>
    </row>
    <row r="7" ht="39" customHeight="1" spans="1:14">
      <c r="A7" s="51" t="s">
        <v>103</v>
      </c>
      <c r="B7" s="51"/>
      <c r="C7" s="51"/>
      <c r="D7" s="51"/>
      <c r="E7" s="51"/>
      <c r="F7" s="51"/>
      <c r="G7" s="51"/>
      <c r="H7" s="51"/>
      <c r="I7" s="51"/>
      <c r="J7" s="51"/>
      <c r="K7" s="51"/>
      <c r="L7" s="51"/>
      <c r="M7" s="51"/>
      <c r="N7" s="51"/>
    </row>
    <row r="8" customHeight="1" spans="1:1">
      <c r="A8" s="46" t="s">
        <v>104</v>
      </c>
    </row>
    <row r="9" customHeight="1" spans="1:14">
      <c r="A9" s="52" t="s">
        <v>105</v>
      </c>
      <c r="B9" s="52"/>
      <c r="C9" s="53">
        <f>_xlfn.IFNA(VLOOKUP(封面!B1,'2021决算导出'!A:AI,35,FALSE),"")</f>
        <v>0</v>
      </c>
      <c r="D9" s="46" t="s">
        <v>29</v>
      </c>
      <c r="E9" s="52" t="s">
        <v>106</v>
      </c>
      <c r="F9" s="52"/>
      <c r="G9" s="52"/>
      <c r="H9" s="54">
        <f>_xlfn.IFNA(VLOOKUP(封面!B1,'2021决算导出'!A:AJ,36,FALSE),"")</f>
        <v>0</v>
      </c>
      <c r="I9" s="54"/>
      <c r="J9" s="48" t="s">
        <v>66</v>
      </c>
      <c r="K9" s="59" t="str">
        <f>IF(C9&gt;H9,"增加","减少")</f>
        <v>减少</v>
      </c>
      <c r="L9" s="54">
        <f>ABS(C9-H9)</f>
        <v>0</v>
      </c>
      <c r="M9" s="54"/>
      <c r="N9" s="46" t="s">
        <v>107</v>
      </c>
    </row>
    <row r="10" customHeight="1" spans="1:14">
      <c r="A10" s="52" t="s">
        <v>108</v>
      </c>
      <c r="B10" s="52"/>
      <c r="C10" s="52"/>
      <c r="D10" s="52"/>
      <c r="E10" s="52"/>
      <c r="F10" s="54">
        <f>_xlfn.IFNA(VLOOKUP(封面!B1,'2021决算导出'!A:AK,37,FALSE),"")</f>
        <v>0</v>
      </c>
      <c r="G10" s="54"/>
      <c r="H10" s="54" t="s">
        <v>29</v>
      </c>
      <c r="I10" s="52" t="s">
        <v>106</v>
      </c>
      <c r="J10" s="52"/>
      <c r="K10" s="52"/>
      <c r="L10" s="54">
        <f>_xlfn.IFNA(VLOOKUP(封面!B1,'2021决算导出'!A:AL,38,FALSE),"")</f>
        <v>0</v>
      </c>
      <c r="M10" s="54"/>
      <c r="N10" s="46" t="s">
        <v>66</v>
      </c>
    </row>
    <row r="11" customHeight="1" spans="1:10">
      <c r="A11" s="55" t="str">
        <f>IF(F10&gt;L10,"增加","减少")</f>
        <v>减少</v>
      </c>
      <c r="B11" s="54">
        <f>ABS(F10-L10)</f>
        <v>0</v>
      </c>
      <c r="C11" s="54"/>
      <c r="D11" s="46" t="s">
        <v>107</v>
      </c>
      <c r="H11" s="54"/>
      <c r="I11" s="54"/>
      <c r="J11" s="48"/>
    </row>
    <row r="12" customHeight="1" spans="1:10">
      <c r="A12" s="52" t="s">
        <v>109</v>
      </c>
      <c r="B12" s="52"/>
      <c r="C12" s="52"/>
      <c r="D12" s="56">
        <f>_xlfn.IFNA(VLOOKUP(封面!B1,'2021决算导出'!A:AM,39,FALSE),"")</f>
        <v>0</v>
      </c>
      <c r="E12" s="46" t="s">
        <v>110</v>
      </c>
      <c r="F12" s="52" t="s">
        <v>111</v>
      </c>
      <c r="G12" s="52"/>
      <c r="H12" s="54">
        <f>IF(D12=0,0,F10/D12)</f>
        <v>0</v>
      </c>
      <c r="I12" s="54"/>
      <c r="J12" s="46" t="s">
        <v>107</v>
      </c>
    </row>
    <row r="13" customHeight="1" spans="1:14">
      <c r="A13" s="56" t="s">
        <v>112</v>
      </c>
      <c r="B13" s="56"/>
      <c r="C13" s="56"/>
      <c r="D13" s="56"/>
      <c r="E13" s="56"/>
      <c r="F13" s="54">
        <f>_xlfn.IFNA(VLOOKUP(封面!B1,'2021决算导出'!A:AO,41,FALSE),"")</f>
        <v>0</v>
      </c>
      <c r="G13" s="54" t="s">
        <v>29</v>
      </c>
      <c r="H13" s="46" t="s">
        <v>29</v>
      </c>
      <c r="I13" s="46" t="s">
        <v>106</v>
      </c>
      <c r="L13" s="54">
        <f>_xlfn.IFNA(VLOOKUP(封面!B1,'2021决算导出'!A:AP,42,FALSE),"")</f>
        <v>0</v>
      </c>
      <c r="M13" s="54" t="s">
        <v>29</v>
      </c>
      <c r="N13" s="46" t="s">
        <v>29</v>
      </c>
    </row>
    <row r="14" customHeight="1" spans="1:4">
      <c r="A14" s="55" t="str">
        <f>IF(F13&gt;L13,"增加","减少")</f>
        <v>减少</v>
      </c>
      <c r="B14" s="54">
        <f>ABS(F13-L13)</f>
        <v>0</v>
      </c>
      <c r="C14" s="54"/>
      <c r="D14" s="46" t="s">
        <v>107</v>
      </c>
    </row>
    <row r="15" ht="36" customHeight="1" spans="1:14">
      <c r="A15" s="57" t="s">
        <v>113</v>
      </c>
      <c r="B15" s="57"/>
      <c r="C15" s="57"/>
      <c r="D15" s="57"/>
      <c r="E15" s="57"/>
      <c r="F15" s="57"/>
      <c r="G15" s="57"/>
      <c r="H15" s="57"/>
      <c r="I15" s="57"/>
      <c r="J15" s="57"/>
      <c r="K15" s="57"/>
      <c r="L15" s="57"/>
      <c r="M15" s="57"/>
      <c r="N15" s="57"/>
    </row>
    <row r="16" customHeight="1" spans="1:14">
      <c r="A16" s="52" t="s">
        <v>114</v>
      </c>
      <c r="B16" s="52"/>
      <c r="C16" s="52"/>
      <c r="D16" s="52"/>
      <c r="E16" s="52"/>
      <c r="F16" s="52"/>
      <c r="G16" s="54">
        <f>_xlfn.IFNA(VLOOKUP(封面!B1,'2021决算导出'!A:AQ,43,FALSE),"")</f>
        <v>0</v>
      </c>
      <c r="H16" s="54" t="s">
        <v>29</v>
      </c>
      <c r="I16" s="46" t="s">
        <v>29</v>
      </c>
      <c r="J16" s="46" t="s">
        <v>115</v>
      </c>
      <c r="L16" s="54">
        <f>_xlfn.IFNA(VLOOKUP(封面!B1,'2021决算导出'!A:AR,44,FALSE),"")</f>
        <v>0</v>
      </c>
      <c r="M16" s="54" t="s">
        <v>29</v>
      </c>
      <c r="N16" s="46" t="s">
        <v>29</v>
      </c>
    </row>
    <row r="17" customHeight="1" spans="1:11">
      <c r="A17" s="52" t="s">
        <v>116</v>
      </c>
      <c r="B17" s="52"/>
      <c r="C17" s="54">
        <f>_xlfn.IFNA(VLOOKUP(封面!B1,'2021决算导出'!A:AS,45,FALSE),"")</f>
        <v>0</v>
      </c>
      <c r="D17" s="54" t="s">
        <v>29</v>
      </c>
      <c r="E17" s="46" t="s">
        <v>29</v>
      </c>
      <c r="F17" s="52" t="s">
        <v>117</v>
      </c>
      <c r="G17" s="52"/>
      <c r="H17" s="52"/>
      <c r="I17" s="54">
        <f>_xlfn.IFNA(VLOOKUP(封面!B1,'2021决算导出'!A:AT,46,FALSE),"")</f>
        <v>0</v>
      </c>
      <c r="J17" s="54" t="s">
        <v>29</v>
      </c>
      <c r="K17" s="46" t="s">
        <v>107</v>
      </c>
    </row>
    <row r="18" customHeight="1" spans="1:14">
      <c r="A18" s="52" t="s">
        <v>118</v>
      </c>
      <c r="B18" s="52"/>
      <c r="C18" s="52"/>
      <c r="D18" s="56">
        <f>_xlfn.IFNA(VLOOKUP(封面!B1,'2021决算导出'!A:AU,47,FALSE),"")</f>
        <v>0</v>
      </c>
      <c r="E18" s="49" t="s">
        <v>119</v>
      </c>
      <c r="F18" s="49"/>
      <c r="G18" s="49"/>
      <c r="H18" s="49"/>
      <c r="I18" s="49"/>
      <c r="J18" s="49"/>
      <c r="K18" s="49"/>
      <c r="L18" s="49"/>
      <c r="M18" s="60" t="e">
        <f>F13/D18</f>
        <v>#DIV/0!</v>
      </c>
      <c r="N18" s="46" t="s">
        <v>107</v>
      </c>
    </row>
    <row r="19" customHeight="1" spans="1:1">
      <c r="A19" s="47" t="s">
        <v>120</v>
      </c>
    </row>
    <row r="20" customHeight="1" spans="1:1">
      <c r="A20" s="46" t="s">
        <v>121</v>
      </c>
    </row>
    <row r="21" customHeight="1" spans="1:1">
      <c r="A21" s="47" t="s">
        <v>122</v>
      </c>
    </row>
    <row r="22" customHeight="1" spans="1:14">
      <c r="A22" s="52" t="s">
        <v>123</v>
      </c>
      <c r="B22" s="52"/>
      <c r="C22" s="52"/>
      <c r="D22" s="52"/>
      <c r="E22" s="58">
        <f>_xlfn.IFNA(VLOOKUP(封面!B1,'2021决算导出'!A:AW,49,FALSE),"")</f>
        <v>1141683.11</v>
      </c>
      <c r="F22" s="58"/>
      <c r="G22" s="46" t="s">
        <v>29</v>
      </c>
      <c r="H22" s="52" t="s">
        <v>124</v>
      </c>
      <c r="I22" s="52"/>
      <c r="J22" s="52"/>
      <c r="K22" s="52"/>
      <c r="L22" s="58">
        <f>_xlfn.IFNA(VLOOKUP(封面!B1,'2021决算导出'!A:AX,50,FALSE),"")</f>
        <v>896135</v>
      </c>
      <c r="M22" s="58" t="s">
        <v>29</v>
      </c>
      <c r="N22" s="46" t="s">
        <v>29</v>
      </c>
    </row>
    <row r="23" customHeight="1" spans="1:12">
      <c r="A23" s="52" t="s">
        <v>125</v>
      </c>
      <c r="B23" s="52"/>
      <c r="C23" s="52"/>
      <c r="D23" s="58">
        <f>_xlfn.IFNA(VLOOKUP(封面!B1,'2021决算导出'!A:AY,51,FALSE),"")</f>
        <v>0</v>
      </c>
      <c r="E23" s="58" t="s">
        <v>29</v>
      </c>
      <c r="F23" s="46" t="s">
        <v>29</v>
      </c>
      <c r="G23" s="52" t="s">
        <v>126</v>
      </c>
      <c r="H23" s="52"/>
      <c r="I23" s="52"/>
      <c r="J23" s="58">
        <f>_xlfn.IFNA(VLOOKUP(封面!B1,'2021决算导出'!A:AZ,52,FALSE),"")</f>
        <v>245548</v>
      </c>
      <c r="K23" s="58" t="s">
        <v>29</v>
      </c>
      <c r="L23" s="46" t="s">
        <v>107</v>
      </c>
    </row>
    <row r="24" customHeight="1" spans="1:13">
      <c r="A24" s="52" t="s">
        <v>127</v>
      </c>
      <c r="B24" s="52"/>
      <c r="C24" s="52"/>
      <c r="D24" s="52"/>
      <c r="E24" s="58">
        <f>_xlfn.IFNA(VLOOKUP(封面!B1,'2021决算导出'!A:BA,53,FALSE),"")</f>
        <v>0</v>
      </c>
      <c r="F24" s="58" t="s">
        <v>29</v>
      </c>
      <c r="G24" s="46" t="s">
        <v>29</v>
      </c>
      <c r="H24" s="56" t="s">
        <v>128</v>
      </c>
      <c r="I24" s="56"/>
      <c r="J24" s="56"/>
      <c r="K24" s="61">
        <f>E24/$E$22</f>
        <v>0</v>
      </c>
      <c r="L24" s="62" t="s">
        <v>34</v>
      </c>
      <c r="M24" s="46" t="s">
        <v>67</v>
      </c>
    </row>
    <row r="25" customHeight="1" spans="1:12">
      <c r="A25" s="52" t="s">
        <v>129</v>
      </c>
      <c r="B25" s="52"/>
      <c r="C25" s="52"/>
      <c r="D25" s="52"/>
      <c r="E25" s="58">
        <f>_xlfn.IFNA(VLOOKUP(封面!B1,'2021决算导出'!A:BB,54,FALSE),"")</f>
        <v>0</v>
      </c>
      <c r="F25" s="58" t="s">
        <v>29</v>
      </c>
      <c r="G25" s="46" t="s">
        <v>29</v>
      </c>
      <c r="H25" s="56" t="s">
        <v>128</v>
      </c>
      <c r="I25" s="56"/>
      <c r="J25" s="56"/>
      <c r="K25" s="61">
        <f>E25/$E$22</f>
        <v>0</v>
      </c>
      <c r="L25" s="62" t="s">
        <v>31</v>
      </c>
    </row>
    <row r="26" customHeight="1" spans="1:1">
      <c r="A26" s="47" t="s">
        <v>130</v>
      </c>
    </row>
    <row r="27" customHeight="1" spans="1:14">
      <c r="A27" s="52" t="s">
        <v>131</v>
      </c>
      <c r="B27" s="52"/>
      <c r="C27" s="56">
        <f>_xlfn.IFNA(VLOOKUP(封面!B1,'2021决算导出'!A:BC,55,FALSE),"")</f>
        <v>0</v>
      </c>
      <c r="D27" s="46" t="s">
        <v>132</v>
      </c>
      <c r="M27" s="54">
        <f>_xlfn.IFNA(VLOOKUP(封面!B1,'2021决算导出'!A:BD,56,FALSE),"")</f>
        <v>0</v>
      </c>
      <c r="N27" s="54" t="s">
        <v>29</v>
      </c>
    </row>
    <row r="28" customHeight="1" spans="1:10">
      <c r="A28" s="52" t="s">
        <v>133</v>
      </c>
      <c r="B28" s="52" t="s">
        <v>134</v>
      </c>
      <c r="C28" s="52"/>
      <c r="D28" s="52"/>
      <c r="E28" s="52"/>
      <c r="F28" s="52"/>
      <c r="G28" s="56">
        <f>_xlfn.IFNA(VLOOKUP(封面!B1,'2021决算导出'!A:BE,57,FALSE),"")</f>
        <v>0</v>
      </c>
      <c r="H28" s="46" t="s">
        <v>135</v>
      </c>
      <c r="J28" s="46" t="s">
        <v>136</v>
      </c>
    </row>
    <row r="29" customHeight="1" spans="1:2">
      <c r="A29" s="52">
        <f>_xlfn.IFNA(VLOOKUP(封面!B1,'2021决算导出'!A:BF,58,FALSE),"")</f>
        <v>0</v>
      </c>
      <c r="B29" s="46" t="s">
        <v>137</v>
      </c>
    </row>
    <row r="30" customHeight="1" spans="1:1">
      <c r="A30" s="47" t="s">
        <v>138</v>
      </c>
    </row>
    <row r="31" customHeight="1" spans="1:1">
      <c r="A31" s="46" t="s">
        <v>139</v>
      </c>
    </row>
    <row r="32" customHeight="1" spans="1:1">
      <c r="A32" s="47" t="s">
        <v>140</v>
      </c>
    </row>
    <row r="33" ht="375.6" customHeight="1" spans="1:14">
      <c r="A33" s="57" t="s">
        <v>141</v>
      </c>
      <c r="B33" s="57"/>
      <c r="C33" s="57"/>
      <c r="D33" s="57"/>
      <c r="E33" s="57"/>
      <c r="F33" s="57"/>
      <c r="G33" s="57"/>
      <c r="H33" s="57"/>
      <c r="I33" s="57"/>
      <c r="J33" s="57"/>
      <c r="K33" s="57"/>
      <c r="L33" s="57"/>
      <c r="M33" s="57"/>
      <c r="N33" s="57"/>
    </row>
  </sheetData>
  <mergeCells count="47">
    <mergeCell ref="A1:N1"/>
    <mergeCell ref="A7:N7"/>
    <mergeCell ref="A9:B9"/>
    <mergeCell ref="E9:G9"/>
    <mergeCell ref="H9:I9"/>
    <mergeCell ref="L9:M9"/>
    <mergeCell ref="A10:E10"/>
    <mergeCell ref="F10:G10"/>
    <mergeCell ref="I10:K10"/>
    <mergeCell ref="L10:M10"/>
    <mergeCell ref="B11:C11"/>
    <mergeCell ref="H11:I11"/>
    <mergeCell ref="A12:C12"/>
    <mergeCell ref="F12:G12"/>
    <mergeCell ref="H12:I12"/>
    <mergeCell ref="A13:E13"/>
    <mergeCell ref="F13:G13"/>
    <mergeCell ref="L13:M13"/>
    <mergeCell ref="B14:C14"/>
    <mergeCell ref="A15:N15"/>
    <mergeCell ref="A16:F16"/>
    <mergeCell ref="G16:H16"/>
    <mergeCell ref="L16:M16"/>
    <mergeCell ref="A17:B17"/>
    <mergeCell ref="C17:D17"/>
    <mergeCell ref="F17:H17"/>
    <mergeCell ref="I17:J17"/>
    <mergeCell ref="A18:C18"/>
    <mergeCell ref="E18:L18"/>
    <mergeCell ref="A22:D22"/>
    <mergeCell ref="E22:F22"/>
    <mergeCell ref="H22:K22"/>
    <mergeCell ref="L22:M22"/>
    <mergeCell ref="A23:C23"/>
    <mergeCell ref="D23:E23"/>
    <mergeCell ref="G23:I23"/>
    <mergeCell ref="J23:K23"/>
    <mergeCell ref="A24:D24"/>
    <mergeCell ref="E24:F24"/>
    <mergeCell ref="H24:J24"/>
    <mergeCell ref="A25:D25"/>
    <mergeCell ref="E25:F25"/>
    <mergeCell ref="H25:J25"/>
    <mergeCell ref="A27:B27"/>
    <mergeCell ref="M27:N27"/>
    <mergeCell ref="B28:F28"/>
    <mergeCell ref="A33:N33"/>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4"/>
  <sheetData>
    <row r="10" ht="54.6" customHeight="1" spans="1:14">
      <c r="A10" s="44" t="s">
        <v>18</v>
      </c>
      <c r="B10" s="44"/>
      <c r="C10" s="44"/>
      <c r="D10" s="44"/>
      <c r="E10" s="44"/>
      <c r="F10" s="44"/>
      <c r="G10" s="44"/>
      <c r="H10" s="44"/>
      <c r="I10" s="44"/>
      <c r="J10" s="44"/>
      <c r="K10" s="44"/>
      <c r="L10" s="44"/>
      <c r="M10" s="44"/>
      <c r="N10" s="44"/>
    </row>
    <row r="11" ht="78" customHeight="1" spans="1:14">
      <c r="A11" s="45" t="s">
        <v>142</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4.4"/>
  <cols>
    <col min="1" max="1" width="7.33333333333333" style="34" customWidth="1"/>
    <col min="2" max="2" width="15.4444444444444" style="35" customWidth="1"/>
    <col min="3" max="3" width="5.88888888888889" style="35" customWidth="1"/>
    <col min="4" max="6" width="13.3333333333333" style="35" customWidth="1"/>
    <col min="7" max="8" width="12.4444444444444" style="35" customWidth="1"/>
    <col min="9" max="9" width="9" style="35" customWidth="1"/>
    <col min="10" max="10" width="12.2222222222222" style="35" customWidth="1"/>
    <col min="11" max="13" width="13.3333333333333" style="35" customWidth="1"/>
    <col min="14" max="14" width="12.6666666666667" style="35" customWidth="1"/>
    <col min="15" max="20" width="13.3333333333333" style="35" customWidth="1"/>
    <col min="21" max="21" width="11.5555555555556" style="35" customWidth="1"/>
    <col min="22" max="22" width="13.3333333333333" style="35" customWidth="1"/>
    <col min="23" max="23" width="11" style="35" customWidth="1"/>
    <col min="24" max="24" width="11.6666666666667" style="36" customWidth="1"/>
    <col min="25" max="25" width="10.5555555555556" style="35" customWidth="1"/>
    <col min="26" max="26" width="10.3333333333333" style="35" customWidth="1"/>
    <col min="27" max="27" width="13.3333333333333" style="35" customWidth="1"/>
    <col min="28" max="28" width="11" style="35" customWidth="1"/>
    <col min="29" max="29" width="10.8888888888889" style="35" customWidth="1"/>
    <col min="30" max="34" width="7.55555555555556" style="35" customWidth="1"/>
    <col min="35" max="35" width="13.3333333333333" style="35" customWidth="1"/>
    <col min="36" max="36" width="11.2222222222222" style="35" customWidth="1"/>
    <col min="37" max="40" width="6.88888888888889" style="35" customWidth="1"/>
    <col min="41" max="41" width="12.4444444444444" style="35" customWidth="1"/>
    <col min="42" max="42" width="11.7777777777778" style="35" customWidth="1"/>
    <col min="43" max="46" width="11.1111111111111" style="35" customWidth="1"/>
    <col min="47" max="47" width="8.55555555555556"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555555555556" style="35" customWidth="1"/>
    <col min="59" max="16384" width="8.88888888888889" style="35"/>
  </cols>
  <sheetData>
    <row r="1" ht="60" customHeight="1" spans="1:58">
      <c r="A1" s="8" t="s">
        <v>143</v>
      </c>
      <c r="B1" s="9" t="s">
        <v>144</v>
      </c>
      <c r="C1" s="9" t="s">
        <v>145</v>
      </c>
      <c r="D1" s="9" t="s">
        <v>146</v>
      </c>
      <c r="E1" s="9" t="s">
        <v>147</v>
      </c>
      <c r="F1" s="9" t="s">
        <v>148</v>
      </c>
      <c r="G1" s="9" t="s">
        <v>38</v>
      </c>
      <c r="H1" s="9" t="s">
        <v>39</v>
      </c>
      <c r="I1" s="9" t="s">
        <v>40</v>
      </c>
      <c r="J1" s="9" t="s">
        <v>41</v>
      </c>
      <c r="K1" s="9" t="s">
        <v>149</v>
      </c>
      <c r="L1" s="9" t="s">
        <v>150</v>
      </c>
      <c r="M1" s="9" t="s">
        <v>47</v>
      </c>
      <c r="N1" s="9" t="s">
        <v>48</v>
      </c>
      <c r="O1" s="9" t="s">
        <v>151</v>
      </c>
      <c r="P1" s="9" t="s">
        <v>152</v>
      </c>
      <c r="Q1" s="9" t="s">
        <v>56</v>
      </c>
      <c r="R1" s="9" t="s">
        <v>58</v>
      </c>
      <c r="S1" s="9" t="s">
        <v>59</v>
      </c>
      <c r="T1" s="9" t="s">
        <v>60</v>
      </c>
      <c r="U1" s="9" t="s">
        <v>61</v>
      </c>
      <c r="V1" s="9" t="s">
        <v>62</v>
      </c>
      <c r="W1" s="9" t="s">
        <v>153</v>
      </c>
      <c r="X1" s="39" t="s">
        <v>154</v>
      </c>
      <c r="Y1" s="9" t="s">
        <v>155</v>
      </c>
      <c r="Z1" s="9" t="s">
        <v>156</v>
      </c>
      <c r="AA1" s="9" t="s">
        <v>157</v>
      </c>
      <c r="AB1" s="9" t="s">
        <v>158</v>
      </c>
      <c r="AC1" s="9" t="s">
        <v>159</v>
      </c>
      <c r="AD1" s="9" t="s">
        <v>160</v>
      </c>
      <c r="AE1" s="9" t="s">
        <v>161</v>
      </c>
      <c r="AF1" s="9" t="s">
        <v>162</v>
      </c>
      <c r="AG1" s="9" t="s">
        <v>163</v>
      </c>
      <c r="AH1" s="9" t="s">
        <v>164</v>
      </c>
      <c r="AI1" s="9" t="s">
        <v>165</v>
      </c>
      <c r="AJ1" s="9" t="s">
        <v>166</v>
      </c>
      <c r="AK1" s="9" t="s">
        <v>167</v>
      </c>
      <c r="AL1" s="9" t="s">
        <v>168</v>
      </c>
      <c r="AM1" s="9" t="s">
        <v>169</v>
      </c>
      <c r="AN1" s="9" t="s">
        <v>111</v>
      </c>
      <c r="AO1" s="9" t="s">
        <v>170</v>
      </c>
      <c r="AP1" s="9" t="s">
        <v>171</v>
      </c>
      <c r="AQ1" s="9" t="s">
        <v>172</v>
      </c>
      <c r="AR1" s="9" t="s">
        <v>115</v>
      </c>
      <c r="AS1" s="9" t="s">
        <v>116</v>
      </c>
      <c r="AT1" s="9" t="s">
        <v>117</v>
      </c>
      <c r="AU1" s="9" t="s">
        <v>173</v>
      </c>
      <c r="AV1" s="9" t="s">
        <v>174</v>
      </c>
      <c r="AW1" s="9" t="s">
        <v>175</v>
      </c>
      <c r="AX1" s="9" t="s">
        <v>176</v>
      </c>
      <c r="AY1" s="9" t="s">
        <v>125</v>
      </c>
      <c r="AZ1" s="9" t="s">
        <v>126</v>
      </c>
      <c r="BA1" s="9" t="s">
        <v>127</v>
      </c>
      <c r="BB1" s="9" t="s">
        <v>129</v>
      </c>
      <c r="BC1" s="9" t="s">
        <v>177</v>
      </c>
      <c r="BD1" s="9" t="s">
        <v>178</v>
      </c>
      <c r="BE1" s="9" t="s">
        <v>179</v>
      </c>
      <c r="BF1" s="9" t="s">
        <v>180</v>
      </c>
    </row>
    <row r="2" ht="11.7" customHeight="1" spans="1:58">
      <c r="A2" s="37">
        <v>255001</v>
      </c>
      <c r="B2" s="13" t="s">
        <v>181</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182</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183</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184</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185</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186</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187</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188</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189</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190</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191</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192</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193</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194</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195</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196</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197</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198</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199</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200</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201</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202</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203</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204</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205</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206</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207</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208</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209</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210</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211</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212</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213</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214</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215</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216</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217</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218</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219</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220</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221</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222</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223</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224</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225</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226</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227</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228</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229</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230</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231</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232</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233</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234</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235</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236</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237</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238</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239</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240</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241</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242</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243</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244</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245</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246</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247</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248</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249</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250</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251</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252</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253</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254</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255</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256</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257</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258</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259</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260</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261</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262</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263</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264</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265</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266</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267</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268</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269</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270</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271</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272</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273</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274</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275</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276</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277</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278</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279</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280</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281</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282</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283</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284</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285</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286</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287</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288</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289</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290</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291</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292</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293</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294</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295</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296</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297</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298</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299</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300</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301</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302</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303</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304</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305</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306</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307</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308</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309</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310</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311</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312</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313</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314</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315</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316</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317</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318</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319</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320</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321</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322</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323</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324</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325</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326</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327</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328</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329</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330</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331</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332</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333</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334</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335</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336</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337</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338</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339</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340</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341</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342</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343</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344</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4.4"/>
  <cols>
    <col min="1" max="1" width="8.88888888888889" style="4"/>
    <col min="2" max="2" width="18.8888888888889" style="4" customWidth="1"/>
    <col min="3" max="3" width="8.88888888888889" style="4"/>
    <col min="4" max="4" width="11.1111111111111" style="30" customWidth="1"/>
    <col min="5" max="5" width="8.88888888888889" style="30"/>
    <col min="6" max="10" width="8.88888888888889" style="4"/>
    <col min="11" max="11" width="8.88888888888889" style="30"/>
    <col min="12" max="14" width="8.88888888888889" style="4"/>
    <col min="15" max="15" width="8.88888888888889" style="30"/>
    <col min="16" max="16384" width="8.88888888888889" style="4"/>
  </cols>
  <sheetData>
    <row r="1" ht="60" spans="1:58">
      <c r="A1" s="8" t="s">
        <v>0</v>
      </c>
      <c r="B1" s="9" t="s">
        <v>144</v>
      </c>
      <c r="C1" s="9" t="s">
        <v>145</v>
      </c>
      <c r="D1" s="31" t="s">
        <v>146</v>
      </c>
      <c r="E1" s="31" t="s">
        <v>147</v>
      </c>
      <c r="F1" s="9" t="s">
        <v>148</v>
      </c>
      <c r="G1" s="9" t="s">
        <v>38</v>
      </c>
      <c r="H1" s="9" t="s">
        <v>39</v>
      </c>
      <c r="I1" s="9" t="s">
        <v>40</v>
      </c>
      <c r="J1" s="9" t="s">
        <v>41</v>
      </c>
      <c r="K1" s="31" t="s">
        <v>149</v>
      </c>
      <c r="L1" s="9" t="s">
        <v>150</v>
      </c>
      <c r="M1" s="9" t="s">
        <v>47</v>
      </c>
      <c r="N1" s="9" t="s">
        <v>48</v>
      </c>
      <c r="O1" s="31" t="s">
        <v>151</v>
      </c>
      <c r="P1" s="9" t="s">
        <v>152</v>
      </c>
      <c r="Q1" s="9" t="s">
        <v>56</v>
      </c>
      <c r="R1" s="9" t="s">
        <v>58</v>
      </c>
      <c r="S1" s="9" t="s">
        <v>59</v>
      </c>
      <c r="T1" s="9" t="s">
        <v>60</v>
      </c>
      <c r="U1" s="9" t="s">
        <v>61</v>
      </c>
      <c r="V1" s="9" t="s">
        <v>345</v>
      </c>
      <c r="W1" s="9" t="s">
        <v>62</v>
      </c>
      <c r="X1" s="9" t="s">
        <v>153</v>
      </c>
      <c r="Y1" s="9" t="s">
        <v>346</v>
      </c>
      <c r="Z1" s="9" t="s">
        <v>156</v>
      </c>
      <c r="AA1" s="9" t="s">
        <v>157</v>
      </c>
      <c r="AB1" s="9" t="s">
        <v>158</v>
      </c>
      <c r="AC1" s="9" t="s">
        <v>159</v>
      </c>
      <c r="AD1" s="9" t="s">
        <v>160</v>
      </c>
      <c r="AE1" s="9" t="s">
        <v>161</v>
      </c>
      <c r="AF1" s="9" t="s">
        <v>162</v>
      </c>
      <c r="AG1" s="9" t="s">
        <v>163</v>
      </c>
      <c r="AH1" s="9" t="s">
        <v>164</v>
      </c>
      <c r="AI1" s="9" t="s">
        <v>165</v>
      </c>
      <c r="AJ1" s="9" t="s">
        <v>166</v>
      </c>
      <c r="AK1" s="9" t="s">
        <v>167</v>
      </c>
      <c r="AL1" s="9" t="s">
        <v>168</v>
      </c>
      <c r="AM1" s="9" t="s">
        <v>169</v>
      </c>
      <c r="AN1" s="9" t="s">
        <v>111</v>
      </c>
      <c r="AO1" s="9" t="s">
        <v>170</v>
      </c>
      <c r="AP1" s="9" t="s">
        <v>171</v>
      </c>
      <c r="AQ1" s="9" t="s">
        <v>172</v>
      </c>
      <c r="AR1" s="9" t="s">
        <v>115</v>
      </c>
      <c r="AS1" s="9" t="s">
        <v>116</v>
      </c>
      <c r="AT1" s="9" t="s">
        <v>117</v>
      </c>
      <c r="AU1" s="9" t="s">
        <v>173</v>
      </c>
      <c r="AV1" s="9" t="s">
        <v>174</v>
      </c>
      <c r="AW1" s="9" t="s">
        <v>175</v>
      </c>
      <c r="AX1" s="9" t="s">
        <v>176</v>
      </c>
      <c r="AY1" s="9" t="s">
        <v>125</v>
      </c>
      <c r="AZ1" s="9" t="s">
        <v>126</v>
      </c>
      <c r="BA1" s="9" t="s">
        <v>127</v>
      </c>
      <c r="BB1" s="9" t="s">
        <v>129</v>
      </c>
      <c r="BC1" s="9" t="s">
        <v>177</v>
      </c>
      <c r="BD1" s="9" t="s">
        <v>178</v>
      </c>
      <c r="BE1" s="9" t="s">
        <v>179</v>
      </c>
      <c r="BF1" s="9" t="s">
        <v>180</v>
      </c>
    </row>
    <row r="2" spans="1:58">
      <c r="A2" s="12">
        <v>255001</v>
      </c>
      <c r="B2" s="13" t="s">
        <v>181</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182</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183</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184</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185</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186</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187</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188</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189</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190</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191</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192</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193</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194</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195</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196</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197</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198</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347</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200</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201</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202</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203</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204</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205</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206</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207</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208</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209</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210</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211</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212</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213</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214</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215</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216</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217</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218</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219</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220</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221</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222</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223</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224</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225</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226</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227</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228</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229</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230</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231</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232</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233</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234</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235</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236</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237</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238</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239</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240</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241</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242</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243</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244</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245</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246</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247</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248</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249</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250</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251</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252</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253</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254</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255</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256</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257</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258</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259</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260</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261</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262</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263</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264</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265</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348</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267</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268</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269</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270</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271</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272</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273</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274</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275</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276</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277</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278</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279</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280</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281</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282</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283</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284</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285</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286</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287</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288</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289</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290</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291</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292</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293</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294</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295</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296</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297</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298</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299</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300</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349</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302</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303</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304</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305</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306</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307</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308</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309</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310</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311</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312</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313</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314</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315</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316</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317</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350</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319</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320</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321</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322</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323</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324</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325</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326</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327</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328</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329</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330</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331</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332</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333</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334</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335</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336</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337</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338</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339</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340</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343</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4.4" outlineLevelCol="5"/>
  <cols>
    <col min="1" max="1" width="8.88888888888889" style="4"/>
    <col min="2" max="2" width="24.2222222222222" style="4" customWidth="1"/>
    <col min="3" max="3" width="16.5555555555556" style="4" customWidth="1"/>
    <col min="4" max="4" width="13.1111111111111" style="4" customWidth="1"/>
    <col min="5" max="5" width="14.4444444444444" style="4" customWidth="1"/>
    <col min="6" max="6" width="15.2222222222222" style="4" customWidth="1"/>
    <col min="7" max="16384" width="8.88888888888889" style="4"/>
  </cols>
  <sheetData>
    <row r="1" ht="24" spans="1:6">
      <c r="A1" s="8" t="s">
        <v>0</v>
      </c>
      <c r="B1" s="9" t="s">
        <v>144</v>
      </c>
      <c r="C1" s="9" t="s">
        <v>351</v>
      </c>
      <c r="D1" s="9" t="s">
        <v>352</v>
      </c>
      <c r="E1" s="9" t="s">
        <v>353</v>
      </c>
      <c r="F1" s="9" t="s">
        <v>354</v>
      </c>
    </row>
    <row r="2" spans="1:6">
      <c r="A2" s="12">
        <v>255001</v>
      </c>
      <c r="B2" s="13" t="s">
        <v>181</v>
      </c>
      <c r="C2" s="15">
        <v>204815739.16</v>
      </c>
      <c r="D2" s="15">
        <v>193117149.16</v>
      </c>
      <c r="E2" s="15">
        <v>183925313.89</v>
      </c>
      <c r="F2" s="15">
        <v>203068589.16</v>
      </c>
    </row>
    <row r="3" spans="1:6">
      <c r="A3" s="12">
        <v>255002</v>
      </c>
      <c r="B3" s="13" t="s">
        <v>182</v>
      </c>
      <c r="C3" s="15">
        <v>77073647.3</v>
      </c>
      <c r="D3" s="15">
        <v>76818874.09</v>
      </c>
      <c r="E3" s="15">
        <v>76680481.85</v>
      </c>
      <c r="F3" s="15">
        <v>76829347.3</v>
      </c>
    </row>
    <row r="4" spans="1:6">
      <c r="A4" s="12">
        <v>255003</v>
      </c>
      <c r="B4" s="13" t="s">
        <v>183</v>
      </c>
      <c r="C4" s="15">
        <v>283764654.63</v>
      </c>
      <c r="D4" s="15">
        <v>278344977.98</v>
      </c>
      <c r="E4" s="15">
        <v>280967247.49</v>
      </c>
      <c r="F4" s="15">
        <v>260923178.55</v>
      </c>
    </row>
    <row r="5" spans="1:6">
      <c r="A5" s="12">
        <v>255004</v>
      </c>
      <c r="B5" s="13" t="s">
        <v>184</v>
      </c>
      <c r="C5" s="15">
        <v>60141801.47</v>
      </c>
      <c r="D5" s="15">
        <v>59700435.8</v>
      </c>
      <c r="E5" s="15">
        <v>59605702.04</v>
      </c>
      <c r="F5" s="15">
        <v>59936701.47</v>
      </c>
    </row>
    <row r="6" spans="1:6">
      <c r="A6" s="12">
        <v>255005</v>
      </c>
      <c r="B6" s="13" t="s">
        <v>185</v>
      </c>
      <c r="C6" s="15">
        <v>290214790.73</v>
      </c>
      <c r="D6" s="15">
        <v>288463120.3</v>
      </c>
      <c r="E6" s="15">
        <v>287299250.93</v>
      </c>
      <c r="F6" s="15">
        <v>270463479.11</v>
      </c>
    </row>
    <row r="7" spans="1:6">
      <c r="A7" s="12">
        <v>255006</v>
      </c>
      <c r="B7" s="13" t="s">
        <v>186</v>
      </c>
      <c r="C7" s="15">
        <v>90558479.89</v>
      </c>
      <c r="D7" s="15">
        <v>90014905.99</v>
      </c>
      <c r="E7" s="15">
        <v>90105987.99</v>
      </c>
      <c r="F7" s="15">
        <v>89382479.89</v>
      </c>
    </row>
    <row r="8" spans="1:6">
      <c r="A8" s="12">
        <v>255007</v>
      </c>
      <c r="B8" s="13" t="s">
        <v>187</v>
      </c>
      <c r="C8" s="15">
        <v>61029504.25</v>
      </c>
      <c r="D8" s="15">
        <v>59785760.73</v>
      </c>
      <c r="E8" s="15">
        <v>59807073.51</v>
      </c>
      <c r="F8" s="15">
        <v>60247324.25</v>
      </c>
    </row>
    <row r="9" spans="1:6">
      <c r="A9" s="12">
        <v>255009</v>
      </c>
      <c r="B9" s="13" t="s">
        <v>188</v>
      </c>
      <c r="C9" s="15">
        <v>199601268.06</v>
      </c>
      <c r="D9" s="15">
        <v>196390061.94</v>
      </c>
      <c r="E9" s="15">
        <v>196468056.69</v>
      </c>
      <c r="F9" s="15">
        <v>178141868.06</v>
      </c>
    </row>
    <row r="10" spans="1:6">
      <c r="A10" s="12">
        <v>255010</v>
      </c>
      <c r="B10" s="13" t="s">
        <v>189</v>
      </c>
      <c r="C10" s="15">
        <v>59363865.19</v>
      </c>
      <c r="D10" s="15">
        <v>59016079.68</v>
      </c>
      <c r="E10" s="15">
        <v>59030210.13</v>
      </c>
      <c r="F10" s="15">
        <v>55606151.12</v>
      </c>
    </row>
    <row r="11" spans="1:6">
      <c r="A11" s="12">
        <v>255012</v>
      </c>
      <c r="B11" s="13" t="s">
        <v>190</v>
      </c>
      <c r="C11" s="15">
        <v>61557524.64</v>
      </c>
      <c r="D11" s="15">
        <v>61104391.16</v>
      </c>
      <c r="E11" s="15">
        <v>60984539.88</v>
      </c>
      <c r="F11" s="15">
        <v>60374206.92</v>
      </c>
    </row>
    <row r="12" spans="1:6">
      <c r="A12" s="12">
        <v>255013</v>
      </c>
      <c r="B12" s="13" t="s">
        <v>191</v>
      </c>
      <c r="C12" s="15">
        <v>54242717.96</v>
      </c>
      <c r="D12" s="15">
        <v>54014280.21</v>
      </c>
      <c r="E12" s="15">
        <v>53943851.27</v>
      </c>
      <c r="F12" s="15">
        <v>54081717.96</v>
      </c>
    </row>
    <row r="13" spans="1:6">
      <c r="A13" s="12">
        <v>255015</v>
      </c>
      <c r="B13" s="13" t="s">
        <v>192</v>
      </c>
      <c r="C13" s="15">
        <v>66964861.92</v>
      </c>
      <c r="D13" s="15">
        <v>66281214.68</v>
      </c>
      <c r="E13" s="15">
        <v>66716338.97</v>
      </c>
      <c r="F13" s="15">
        <v>66622211.92</v>
      </c>
    </row>
    <row r="14" spans="1:6">
      <c r="A14" s="12">
        <v>255016</v>
      </c>
      <c r="B14" s="13" t="s">
        <v>193</v>
      </c>
      <c r="C14" s="15">
        <v>78267034.7</v>
      </c>
      <c r="D14" s="15">
        <v>77682139.66</v>
      </c>
      <c r="E14" s="15">
        <v>77312690.64</v>
      </c>
      <c r="F14" s="15">
        <v>78022034.7</v>
      </c>
    </row>
    <row r="15" spans="1:6">
      <c r="A15" s="12">
        <v>255017</v>
      </c>
      <c r="B15" s="13" t="s">
        <v>194</v>
      </c>
      <c r="C15" s="15">
        <v>145498946.91</v>
      </c>
      <c r="D15" s="15">
        <v>144166212.02</v>
      </c>
      <c r="E15" s="15">
        <v>144182376.98</v>
      </c>
      <c r="F15" s="15">
        <v>144159788.43</v>
      </c>
    </row>
    <row r="16" spans="1:6">
      <c r="A16" s="12">
        <v>255018</v>
      </c>
      <c r="B16" s="13" t="s">
        <v>195</v>
      </c>
      <c r="C16" s="15">
        <v>46846969.62</v>
      </c>
      <c r="D16" s="15">
        <v>46598684.63</v>
      </c>
      <c r="E16" s="15">
        <v>46529540.04</v>
      </c>
      <c r="F16" s="15">
        <v>46663379.68</v>
      </c>
    </row>
    <row r="17" spans="1:6">
      <c r="A17" s="12">
        <v>255019</v>
      </c>
      <c r="B17" s="13" t="s">
        <v>196</v>
      </c>
      <c r="C17" s="15">
        <v>51428352.77</v>
      </c>
      <c r="D17" s="15">
        <v>51306052.77</v>
      </c>
      <c r="E17" s="15">
        <v>51397365.33</v>
      </c>
      <c r="F17" s="15">
        <v>51407352.77</v>
      </c>
    </row>
    <row r="18" spans="1:6">
      <c r="A18" s="12">
        <v>255020</v>
      </c>
      <c r="B18" s="13" t="s">
        <v>197</v>
      </c>
      <c r="C18" s="15">
        <v>60091869.57</v>
      </c>
      <c r="D18" s="15">
        <v>59662475.48</v>
      </c>
      <c r="E18" s="15">
        <v>59384709.48</v>
      </c>
      <c r="F18" s="15">
        <v>59859119.57</v>
      </c>
    </row>
    <row r="19" spans="1:6">
      <c r="A19" s="12">
        <v>255021</v>
      </c>
      <c r="B19" s="13" t="s">
        <v>198</v>
      </c>
      <c r="C19" s="15">
        <v>74098399.7</v>
      </c>
      <c r="D19" s="15">
        <v>73936257.61</v>
      </c>
      <c r="E19" s="15">
        <v>73593510.27</v>
      </c>
      <c r="F19" s="15">
        <v>73777999.59</v>
      </c>
    </row>
    <row r="20" spans="1:6">
      <c r="A20" s="12">
        <v>255022</v>
      </c>
      <c r="B20" s="13" t="s">
        <v>199</v>
      </c>
      <c r="C20" s="15">
        <v>40910879.53</v>
      </c>
      <c r="D20" s="15">
        <v>40702768.31</v>
      </c>
      <c r="E20" s="15">
        <v>40587317.49</v>
      </c>
      <c r="F20" s="15">
        <v>40772294.53</v>
      </c>
    </row>
    <row r="21" spans="1:6">
      <c r="A21" s="12">
        <v>255025</v>
      </c>
      <c r="B21" s="13" t="s">
        <v>200</v>
      </c>
      <c r="C21" s="15">
        <v>54997219.27</v>
      </c>
      <c r="D21" s="15">
        <v>54628763.79</v>
      </c>
      <c r="E21" s="15">
        <v>54219300.32</v>
      </c>
      <c r="F21" s="15">
        <v>54902019.27</v>
      </c>
    </row>
    <row r="22" spans="1:6">
      <c r="A22" s="12">
        <v>255026</v>
      </c>
      <c r="B22" s="13" t="s">
        <v>201</v>
      </c>
      <c r="C22" s="15">
        <v>93097841.76</v>
      </c>
      <c r="D22" s="15">
        <v>91645383.56</v>
      </c>
      <c r="E22" s="15">
        <v>92000674.57</v>
      </c>
      <c r="F22" s="15">
        <v>93019238.76</v>
      </c>
    </row>
    <row r="23" spans="1:6">
      <c r="A23" s="12">
        <v>255027</v>
      </c>
      <c r="B23" s="13" t="s">
        <v>202</v>
      </c>
      <c r="C23" s="15">
        <v>134597530.42</v>
      </c>
      <c r="D23" s="15">
        <v>134113876.49</v>
      </c>
      <c r="E23" s="15">
        <v>134316087.01</v>
      </c>
      <c r="F23" s="15">
        <v>134221339.16</v>
      </c>
    </row>
    <row r="24" spans="1:6">
      <c r="A24" s="12">
        <v>255028</v>
      </c>
      <c r="B24" s="13" t="s">
        <v>203</v>
      </c>
      <c r="C24" s="15">
        <v>24526482.23</v>
      </c>
      <c r="D24" s="15">
        <v>22651444.8</v>
      </c>
      <c r="E24" s="15">
        <v>21792152.24</v>
      </c>
      <c r="F24" s="15">
        <v>24526482.23</v>
      </c>
    </row>
    <row r="25" spans="1:6">
      <c r="A25" s="12">
        <v>255029</v>
      </c>
      <c r="B25" s="13" t="s">
        <v>204</v>
      </c>
      <c r="C25" s="15">
        <v>92803696.89</v>
      </c>
      <c r="D25" s="15">
        <v>91064660.83</v>
      </c>
      <c r="E25" s="15">
        <v>89894331.77</v>
      </c>
      <c r="F25" s="15">
        <v>92803696.89</v>
      </c>
    </row>
    <row r="26" spans="1:6">
      <c r="A26" s="12">
        <v>255030</v>
      </c>
      <c r="B26" s="13" t="s">
        <v>205</v>
      </c>
      <c r="C26" s="15">
        <v>87080901.66</v>
      </c>
      <c r="D26" s="15">
        <v>86670944.35</v>
      </c>
      <c r="E26" s="15">
        <v>86339583.86</v>
      </c>
      <c r="F26" s="15">
        <v>86670944.35</v>
      </c>
    </row>
    <row r="27" spans="1:6">
      <c r="A27" s="12">
        <v>255031</v>
      </c>
      <c r="B27" s="13" t="s">
        <v>206</v>
      </c>
      <c r="C27" s="15">
        <v>146379127.6</v>
      </c>
      <c r="D27" s="15">
        <v>145679602.6</v>
      </c>
      <c r="E27" s="15">
        <v>146379127.6</v>
      </c>
      <c r="F27" s="15">
        <v>144631462.6</v>
      </c>
    </row>
    <row r="28" spans="1:6">
      <c r="A28" s="12">
        <v>255033</v>
      </c>
      <c r="B28" s="13" t="s">
        <v>207</v>
      </c>
      <c r="C28" s="15">
        <v>133502048.23</v>
      </c>
      <c r="D28" s="15">
        <v>132219013.53</v>
      </c>
      <c r="E28" s="15">
        <v>132368103.14</v>
      </c>
      <c r="F28" s="15">
        <v>131813447.4</v>
      </c>
    </row>
    <row r="29" spans="1:6">
      <c r="A29" s="12">
        <v>255034</v>
      </c>
      <c r="B29" s="13" t="s">
        <v>208</v>
      </c>
      <c r="C29" s="15">
        <v>49082773.71</v>
      </c>
      <c r="D29" s="15">
        <v>47950635.51</v>
      </c>
      <c r="E29" s="15">
        <v>46999479.7</v>
      </c>
      <c r="F29" s="15">
        <v>49082773.71</v>
      </c>
    </row>
    <row r="30" spans="1:6">
      <c r="A30" s="12">
        <v>255035</v>
      </c>
      <c r="B30" s="13" t="s">
        <v>209</v>
      </c>
      <c r="C30" s="15">
        <v>26234893.14</v>
      </c>
      <c r="D30" s="15">
        <v>26234865.91</v>
      </c>
      <c r="E30" s="15">
        <v>26234893.14</v>
      </c>
      <c r="F30" s="15">
        <v>26234893.14</v>
      </c>
    </row>
    <row r="31" spans="1:6">
      <c r="A31" s="12">
        <v>255036</v>
      </c>
      <c r="B31" s="13" t="s">
        <v>210</v>
      </c>
      <c r="C31" s="15">
        <v>17050265.36</v>
      </c>
      <c r="D31" s="15">
        <v>16856253.34</v>
      </c>
      <c r="E31" s="15">
        <v>16882066.48</v>
      </c>
      <c r="F31" s="15">
        <v>17025705.02</v>
      </c>
    </row>
    <row r="32" spans="1:6">
      <c r="A32" s="12">
        <v>255038</v>
      </c>
      <c r="B32" s="13" t="s">
        <v>211</v>
      </c>
      <c r="C32" s="15">
        <v>31667538.7</v>
      </c>
      <c r="D32" s="15">
        <v>31331384.87</v>
      </c>
      <c r="E32" s="15">
        <v>31136205.16</v>
      </c>
      <c r="F32" s="15">
        <v>31459030.94</v>
      </c>
    </row>
    <row r="33" spans="1:6">
      <c r="A33" s="12">
        <v>255039</v>
      </c>
      <c r="B33" s="13" t="s">
        <v>212</v>
      </c>
      <c r="C33" s="15">
        <v>23541888.77</v>
      </c>
      <c r="D33" s="15">
        <v>23354670.32</v>
      </c>
      <c r="E33" s="15">
        <v>23299896.87</v>
      </c>
      <c r="F33" s="15">
        <v>23541888.77</v>
      </c>
    </row>
    <row r="34" spans="1:6">
      <c r="A34" s="12">
        <v>255040</v>
      </c>
      <c r="B34" s="13" t="s">
        <v>213</v>
      </c>
      <c r="C34" s="15">
        <v>20626209.93</v>
      </c>
      <c r="D34" s="15">
        <v>20456148.06</v>
      </c>
      <c r="E34" s="15">
        <v>20602714.06</v>
      </c>
      <c r="F34" s="15">
        <v>20626209.93</v>
      </c>
    </row>
    <row r="35" spans="1:6">
      <c r="A35" s="12">
        <v>255042</v>
      </c>
      <c r="B35" s="13" t="s">
        <v>214</v>
      </c>
      <c r="C35" s="15">
        <v>144050390.06</v>
      </c>
      <c r="D35" s="15">
        <v>143344006.51</v>
      </c>
      <c r="E35" s="15">
        <v>143498204.62</v>
      </c>
      <c r="F35" s="15">
        <v>144050390.06</v>
      </c>
    </row>
    <row r="36" spans="1:6">
      <c r="A36" s="12">
        <v>255043</v>
      </c>
      <c r="B36" s="13" t="s">
        <v>215</v>
      </c>
      <c r="C36" s="15">
        <v>17585376.2</v>
      </c>
      <c r="D36" s="15">
        <v>17443067.85</v>
      </c>
      <c r="E36" s="15">
        <v>17585376.2</v>
      </c>
      <c r="F36" s="15">
        <v>17471415.2</v>
      </c>
    </row>
    <row r="37" spans="1:6">
      <c r="A37" s="12">
        <v>255044</v>
      </c>
      <c r="B37" s="13" t="s">
        <v>216</v>
      </c>
      <c r="C37" s="15">
        <v>49476188.12</v>
      </c>
      <c r="D37" s="15">
        <v>49361896</v>
      </c>
      <c r="E37" s="15">
        <v>49168996.53</v>
      </c>
      <c r="F37" s="15">
        <v>49470188.12</v>
      </c>
    </row>
    <row r="38" spans="1:6">
      <c r="A38" s="12">
        <v>255047</v>
      </c>
      <c r="B38" s="13" t="s">
        <v>217</v>
      </c>
      <c r="C38" s="15">
        <v>51369710.64</v>
      </c>
      <c r="D38" s="15">
        <v>51117256.9</v>
      </c>
      <c r="E38" s="15">
        <v>50523843.67</v>
      </c>
      <c r="F38" s="15">
        <v>51369710.64</v>
      </c>
    </row>
    <row r="39" spans="1:6">
      <c r="A39" s="12">
        <v>255048</v>
      </c>
      <c r="B39" s="13" t="s">
        <v>218</v>
      </c>
      <c r="C39" s="15">
        <v>116164444.64</v>
      </c>
      <c r="D39" s="15">
        <v>115141194.66</v>
      </c>
      <c r="E39" s="15">
        <v>114247611.29</v>
      </c>
      <c r="F39" s="15">
        <v>116164444.64</v>
      </c>
    </row>
    <row r="40" spans="1:6">
      <c r="A40" s="12">
        <v>255049</v>
      </c>
      <c r="B40" s="13" t="s">
        <v>219</v>
      </c>
      <c r="C40" s="15">
        <v>29078572.63</v>
      </c>
      <c r="D40" s="15">
        <v>28058422.41</v>
      </c>
      <c r="E40" s="15">
        <v>27943172.83</v>
      </c>
      <c r="F40" s="15">
        <v>29051948.63</v>
      </c>
    </row>
    <row r="41" spans="1:6">
      <c r="A41" s="12">
        <v>255050</v>
      </c>
      <c r="B41" s="13" t="s">
        <v>220</v>
      </c>
      <c r="C41" s="15">
        <v>41139422.69</v>
      </c>
      <c r="D41" s="15">
        <v>41139422.69</v>
      </c>
      <c r="E41" s="15">
        <v>40656540.1</v>
      </c>
      <c r="F41" s="15">
        <v>41139422.69</v>
      </c>
    </row>
    <row r="42" spans="1:6">
      <c r="A42" s="12">
        <v>255052</v>
      </c>
      <c r="B42" s="13" t="s">
        <v>221</v>
      </c>
      <c r="C42" s="15">
        <v>26181148.24</v>
      </c>
      <c r="D42" s="15">
        <v>26021995.17</v>
      </c>
      <c r="E42" s="15">
        <v>26081356.21</v>
      </c>
      <c r="F42" s="15">
        <v>26181148.24</v>
      </c>
    </row>
    <row r="43" spans="1:6">
      <c r="A43" s="12">
        <v>255053</v>
      </c>
      <c r="B43" s="13" t="s">
        <v>222</v>
      </c>
      <c r="C43" s="15">
        <v>45086875.38</v>
      </c>
      <c r="D43" s="15">
        <v>44578555.98</v>
      </c>
      <c r="E43" s="15">
        <v>44262196.51</v>
      </c>
      <c r="F43" s="15">
        <v>44888820.98</v>
      </c>
    </row>
    <row r="44" spans="1:6">
      <c r="A44" s="12">
        <v>255055</v>
      </c>
      <c r="B44" s="13" t="s">
        <v>223</v>
      </c>
      <c r="C44" s="15">
        <v>59364899.11</v>
      </c>
      <c r="D44" s="15">
        <v>59207616.46</v>
      </c>
      <c r="E44" s="15">
        <v>59224352</v>
      </c>
      <c r="F44" s="15">
        <v>59364899.11</v>
      </c>
    </row>
    <row r="45" spans="1:6">
      <c r="A45" s="12">
        <v>255056</v>
      </c>
      <c r="B45" s="13" t="s">
        <v>224</v>
      </c>
      <c r="C45" s="15">
        <v>33996752.44</v>
      </c>
      <c r="D45" s="15">
        <v>33913722.14</v>
      </c>
      <c r="E45" s="15">
        <v>33994952.44</v>
      </c>
      <c r="F45" s="15">
        <v>33996752.44</v>
      </c>
    </row>
    <row r="46" spans="1:6">
      <c r="A46" s="12">
        <v>255058</v>
      </c>
      <c r="B46" s="13" t="s">
        <v>225</v>
      </c>
      <c r="C46" s="15">
        <v>56146575.28</v>
      </c>
      <c r="D46" s="15">
        <v>56088412.07</v>
      </c>
      <c r="E46" s="15">
        <v>56146575.28</v>
      </c>
      <c r="F46" s="15">
        <v>56146575.28</v>
      </c>
    </row>
    <row r="47" spans="1:6">
      <c r="A47" s="12">
        <v>255059</v>
      </c>
      <c r="B47" s="13" t="s">
        <v>226</v>
      </c>
      <c r="C47" s="15">
        <v>30041455.04</v>
      </c>
      <c r="D47" s="15">
        <v>30031890.59</v>
      </c>
      <c r="E47" s="15">
        <v>30032065.04</v>
      </c>
      <c r="F47" s="15">
        <v>30041455.04</v>
      </c>
    </row>
    <row r="48" spans="1:6">
      <c r="A48" s="12">
        <v>255060</v>
      </c>
      <c r="B48" s="13" t="s">
        <v>227</v>
      </c>
      <c r="C48" s="15">
        <v>29726721.04</v>
      </c>
      <c r="D48" s="15">
        <v>29159938.63</v>
      </c>
      <c r="E48" s="15">
        <v>29188076.22</v>
      </c>
      <c r="F48" s="15">
        <v>29726721.04</v>
      </c>
    </row>
    <row r="49" spans="1:6">
      <c r="A49" s="12">
        <v>255061</v>
      </c>
      <c r="B49" s="13" t="s">
        <v>228</v>
      </c>
      <c r="C49" s="15">
        <v>106038821.53</v>
      </c>
      <c r="D49" s="15">
        <v>104908225.18</v>
      </c>
      <c r="E49" s="15">
        <v>105246887.62</v>
      </c>
      <c r="F49" s="15">
        <v>106038821.53</v>
      </c>
    </row>
    <row r="50" spans="1:6">
      <c r="A50" s="12">
        <v>255062</v>
      </c>
      <c r="B50" s="13" t="s">
        <v>229</v>
      </c>
      <c r="C50" s="15">
        <v>207822821.85</v>
      </c>
      <c r="D50" s="15">
        <v>201765023.19</v>
      </c>
      <c r="E50" s="15">
        <v>203205124.15</v>
      </c>
      <c r="F50" s="15">
        <v>207822821.85</v>
      </c>
    </row>
    <row r="51" spans="1:6">
      <c r="A51" s="12">
        <v>255063</v>
      </c>
      <c r="B51" s="13" t="s">
        <v>230</v>
      </c>
      <c r="C51" s="15">
        <v>19777568.83</v>
      </c>
      <c r="D51" s="15">
        <v>19145149.23</v>
      </c>
      <c r="E51" s="15">
        <v>19343552.75</v>
      </c>
      <c r="F51" s="15">
        <v>19284168.99</v>
      </c>
    </row>
    <row r="52" spans="1:6">
      <c r="A52" s="12">
        <v>255064</v>
      </c>
      <c r="B52" s="13" t="s">
        <v>231</v>
      </c>
      <c r="C52" s="15">
        <v>65113446.85</v>
      </c>
      <c r="D52" s="15">
        <v>64957254.28</v>
      </c>
      <c r="E52" s="15">
        <v>64391895.72</v>
      </c>
      <c r="F52" s="15">
        <v>65113446.85</v>
      </c>
    </row>
    <row r="53" spans="1:6">
      <c r="A53" s="12">
        <v>255065</v>
      </c>
      <c r="B53" s="13" t="s">
        <v>232</v>
      </c>
      <c r="C53" s="15">
        <v>67069193.83</v>
      </c>
      <c r="D53" s="15">
        <v>66985899.39</v>
      </c>
      <c r="E53" s="15">
        <v>66163452.96</v>
      </c>
      <c r="F53" s="15">
        <v>67069193.83</v>
      </c>
    </row>
    <row r="54" spans="1:6">
      <c r="A54" s="12">
        <v>255066</v>
      </c>
      <c r="B54" s="13" t="s">
        <v>233</v>
      </c>
      <c r="C54" s="15">
        <v>63016027.65</v>
      </c>
      <c r="D54" s="15">
        <v>62889269.62</v>
      </c>
      <c r="E54" s="15">
        <v>62841559.96</v>
      </c>
      <c r="F54" s="15">
        <v>63016027.65</v>
      </c>
    </row>
    <row r="55" spans="1:6">
      <c r="A55" s="12">
        <v>255067</v>
      </c>
      <c r="B55" s="13" t="s">
        <v>234</v>
      </c>
      <c r="C55" s="15">
        <v>79009819.02</v>
      </c>
      <c r="D55" s="15">
        <v>76577877.45</v>
      </c>
      <c r="E55" s="15">
        <v>77292937.03</v>
      </c>
      <c r="F55" s="15">
        <v>79009819.02</v>
      </c>
    </row>
    <row r="56" spans="1:6">
      <c r="A56" s="12">
        <v>255068</v>
      </c>
      <c r="B56" s="13" t="s">
        <v>235</v>
      </c>
      <c r="C56" s="15">
        <v>36977966.14</v>
      </c>
      <c r="D56" s="15">
        <v>36904873.2</v>
      </c>
      <c r="E56" s="15">
        <v>35991897.3</v>
      </c>
      <c r="F56" s="15">
        <v>36977966.14</v>
      </c>
    </row>
    <row r="57" spans="1:6">
      <c r="A57" s="12">
        <v>255070</v>
      </c>
      <c r="B57" s="13" t="s">
        <v>236</v>
      </c>
      <c r="C57" s="15">
        <v>36470260.32</v>
      </c>
      <c r="D57" s="15">
        <v>36158539.68</v>
      </c>
      <c r="E57" s="15">
        <v>35982637.52</v>
      </c>
      <c r="F57" s="15">
        <v>36470260.32</v>
      </c>
    </row>
    <row r="58" spans="1:6">
      <c r="A58" s="12">
        <v>255072</v>
      </c>
      <c r="B58" s="13" t="s">
        <v>237</v>
      </c>
      <c r="C58" s="15">
        <v>70151511.53</v>
      </c>
      <c r="D58" s="15">
        <v>69411508.96</v>
      </c>
      <c r="E58" s="15">
        <v>69503059.15</v>
      </c>
      <c r="F58" s="15">
        <v>69609308.96</v>
      </c>
    </row>
    <row r="59" spans="1:6">
      <c r="A59" s="12">
        <v>255073</v>
      </c>
      <c r="B59" s="13" t="s">
        <v>238</v>
      </c>
      <c r="C59" s="15">
        <v>23177694.82</v>
      </c>
      <c r="D59" s="15">
        <v>22325147.98</v>
      </c>
      <c r="E59" s="15">
        <v>22543869.21</v>
      </c>
      <c r="F59" s="15">
        <v>23164094.82</v>
      </c>
    </row>
    <row r="60" spans="1:6">
      <c r="A60" s="12">
        <v>255074</v>
      </c>
      <c r="B60" s="13" t="s">
        <v>239</v>
      </c>
      <c r="C60" s="15">
        <v>32213311.77</v>
      </c>
      <c r="D60" s="15">
        <v>32049606.16</v>
      </c>
      <c r="E60" s="15">
        <v>31737149.13</v>
      </c>
      <c r="F60" s="15">
        <v>32213311.77</v>
      </c>
    </row>
    <row r="61" spans="1:6">
      <c r="A61" s="12">
        <v>255075</v>
      </c>
      <c r="B61" s="13" t="s">
        <v>240</v>
      </c>
      <c r="C61" s="15">
        <v>45417378.71</v>
      </c>
      <c r="D61" s="15">
        <v>45147632.85</v>
      </c>
      <c r="E61" s="15">
        <v>44823774.29</v>
      </c>
      <c r="F61" s="15">
        <v>45417378.71</v>
      </c>
    </row>
    <row r="62" spans="1:6">
      <c r="A62" s="12">
        <v>255076</v>
      </c>
      <c r="B62" s="13" t="s">
        <v>241</v>
      </c>
      <c r="C62" s="15">
        <v>60867960.58</v>
      </c>
      <c r="D62" s="15">
        <v>60845808.58</v>
      </c>
      <c r="E62" s="15">
        <v>60867940.58</v>
      </c>
      <c r="F62" s="15">
        <v>60845808.58</v>
      </c>
    </row>
    <row r="63" spans="1:6">
      <c r="A63" s="12">
        <v>255077</v>
      </c>
      <c r="B63" s="13" t="s">
        <v>242</v>
      </c>
      <c r="C63" s="15">
        <v>30917427.4</v>
      </c>
      <c r="D63" s="15">
        <v>30917427.4</v>
      </c>
      <c r="E63" s="15">
        <v>30687427.4</v>
      </c>
      <c r="F63" s="15">
        <v>30917427.4</v>
      </c>
    </row>
    <row r="64" spans="1:6">
      <c r="A64" s="12">
        <v>255078</v>
      </c>
      <c r="B64" s="13" t="s">
        <v>243</v>
      </c>
      <c r="C64" s="15">
        <v>61389233.76</v>
      </c>
      <c r="D64" s="15">
        <v>61389233.76</v>
      </c>
      <c r="E64" s="15">
        <v>61329227.26</v>
      </c>
      <c r="F64" s="15">
        <v>61389233.76</v>
      </c>
    </row>
    <row r="65" spans="1:6">
      <c r="A65" s="12">
        <v>255079</v>
      </c>
      <c r="B65" s="13" t="s">
        <v>244</v>
      </c>
      <c r="C65" s="15">
        <v>23492417.29</v>
      </c>
      <c r="D65" s="15">
        <v>23492417.29</v>
      </c>
      <c r="E65" s="15">
        <v>21992417.29</v>
      </c>
      <c r="F65" s="15">
        <v>23492417.29</v>
      </c>
    </row>
    <row r="66" spans="1:6">
      <c r="A66" s="12">
        <v>255080</v>
      </c>
      <c r="B66" s="13" t="s">
        <v>245</v>
      </c>
      <c r="C66" s="15">
        <v>31180128.28</v>
      </c>
      <c r="D66" s="15">
        <v>31180128.28</v>
      </c>
      <c r="E66" s="15">
        <v>31080128.28</v>
      </c>
      <c r="F66" s="15">
        <v>31180128.28</v>
      </c>
    </row>
    <row r="67" spans="1:6">
      <c r="A67" s="12">
        <v>255081</v>
      </c>
      <c r="B67" s="13" t="s">
        <v>246</v>
      </c>
      <c r="C67" s="15">
        <v>23048107.72</v>
      </c>
      <c r="D67" s="15">
        <v>23048107.72</v>
      </c>
      <c r="E67" s="15">
        <v>23028107.72</v>
      </c>
      <c r="F67" s="15">
        <v>23048107.72</v>
      </c>
    </row>
    <row r="68" spans="1:6">
      <c r="A68" s="12">
        <v>255082</v>
      </c>
      <c r="B68" s="13" t="s">
        <v>247</v>
      </c>
      <c r="C68" s="15">
        <v>22447644.92</v>
      </c>
      <c r="D68" s="15">
        <v>22447644.92</v>
      </c>
      <c r="E68" s="15">
        <v>22447644.92</v>
      </c>
      <c r="F68" s="15">
        <v>22447644.92</v>
      </c>
    </row>
    <row r="69" spans="1:6">
      <c r="A69" s="12">
        <v>255083</v>
      </c>
      <c r="B69" s="13" t="s">
        <v>248</v>
      </c>
      <c r="C69" s="15">
        <v>22992162.44</v>
      </c>
      <c r="D69" s="15">
        <v>22702349.19</v>
      </c>
      <c r="E69" s="15">
        <v>22992162.44</v>
      </c>
      <c r="F69" s="15">
        <v>22992162.44</v>
      </c>
    </row>
    <row r="70" spans="1:6">
      <c r="A70" s="12">
        <v>255085</v>
      </c>
      <c r="B70" s="13" t="s">
        <v>249</v>
      </c>
      <c r="C70" s="15">
        <v>283316</v>
      </c>
      <c r="D70" s="15">
        <v>283316</v>
      </c>
      <c r="E70" s="15">
        <v>283316</v>
      </c>
      <c r="F70" s="15">
        <v>283316</v>
      </c>
    </row>
    <row r="71" spans="1:6">
      <c r="A71" s="12">
        <v>255087</v>
      </c>
      <c r="B71" s="13" t="s">
        <v>250</v>
      </c>
      <c r="C71" s="15">
        <v>52272433.56</v>
      </c>
      <c r="D71" s="15">
        <v>51940909.06</v>
      </c>
      <c r="E71" s="15">
        <v>51460072.8</v>
      </c>
      <c r="F71" s="15">
        <v>52258633.56</v>
      </c>
    </row>
    <row r="72" spans="1:6">
      <c r="A72" s="12">
        <v>255088</v>
      </c>
      <c r="B72" s="13" t="s">
        <v>251</v>
      </c>
      <c r="C72" s="15">
        <v>57078234.31</v>
      </c>
      <c r="D72" s="15">
        <v>56537550.81</v>
      </c>
      <c r="E72" s="15">
        <v>56058837.51</v>
      </c>
      <c r="F72" s="15">
        <v>57078234.31</v>
      </c>
    </row>
    <row r="73" spans="1:6">
      <c r="A73" s="12">
        <v>255089</v>
      </c>
      <c r="B73" s="13" t="s">
        <v>252</v>
      </c>
      <c r="C73" s="15">
        <v>16426150.56</v>
      </c>
      <c r="D73" s="15">
        <v>16426150.56</v>
      </c>
      <c r="E73" s="15">
        <v>16423600.56</v>
      </c>
      <c r="F73" s="15">
        <v>16426150.56</v>
      </c>
    </row>
    <row r="74" spans="1:6">
      <c r="A74" s="12">
        <v>255090</v>
      </c>
      <c r="B74" s="13" t="s">
        <v>253</v>
      </c>
      <c r="C74" s="15">
        <v>20922083.43</v>
      </c>
      <c r="D74" s="15">
        <v>20620028.04</v>
      </c>
      <c r="E74" s="15">
        <v>20860854.42</v>
      </c>
      <c r="F74" s="15">
        <v>18825692.04</v>
      </c>
    </row>
    <row r="75" spans="1:6">
      <c r="A75" s="12">
        <v>255091</v>
      </c>
      <c r="B75" s="13" t="s">
        <v>254</v>
      </c>
      <c r="C75" s="15">
        <v>17157107.93</v>
      </c>
      <c r="D75" s="15">
        <v>16761510.93</v>
      </c>
      <c r="E75" s="15">
        <v>16942235.91</v>
      </c>
      <c r="F75" s="15">
        <v>16495307.93</v>
      </c>
    </row>
    <row r="76" spans="1:6">
      <c r="A76" s="12">
        <v>255092</v>
      </c>
      <c r="B76" s="13" t="s">
        <v>255</v>
      </c>
      <c r="C76" s="15">
        <v>7922876.02</v>
      </c>
      <c r="D76" s="15">
        <v>7922876.02</v>
      </c>
      <c r="E76" s="15">
        <v>7901772.84</v>
      </c>
      <c r="F76" s="15">
        <v>7389596.02</v>
      </c>
    </row>
    <row r="77" spans="1:6">
      <c r="A77" s="12">
        <v>255093</v>
      </c>
      <c r="B77" s="13" t="s">
        <v>256</v>
      </c>
      <c r="C77" s="15">
        <v>10881332.95</v>
      </c>
      <c r="D77" s="15">
        <v>11063665.91</v>
      </c>
      <c r="E77" s="15">
        <v>10881332.95</v>
      </c>
      <c r="F77" s="15">
        <v>9713366.41</v>
      </c>
    </row>
    <row r="78" spans="1:6">
      <c r="A78" s="12">
        <v>255094</v>
      </c>
      <c r="B78" s="13" t="s">
        <v>257</v>
      </c>
      <c r="C78" s="15">
        <v>9770853.55</v>
      </c>
      <c r="D78" s="15">
        <v>9369100.23</v>
      </c>
      <c r="E78" s="15">
        <v>9758712.55</v>
      </c>
      <c r="F78" s="15">
        <v>8895505.23</v>
      </c>
    </row>
    <row r="79" spans="1:6">
      <c r="A79" s="12">
        <v>255095</v>
      </c>
      <c r="B79" s="13" t="s">
        <v>258</v>
      </c>
      <c r="C79" s="15">
        <v>8689488.71</v>
      </c>
      <c r="D79" s="15">
        <v>8689488.71</v>
      </c>
      <c r="E79" s="15">
        <v>8596792.19</v>
      </c>
      <c r="F79" s="15">
        <v>8443650.71</v>
      </c>
    </row>
    <row r="80" spans="1:6">
      <c r="A80" s="12">
        <v>255096</v>
      </c>
      <c r="B80" s="13" t="s">
        <v>259</v>
      </c>
      <c r="C80" s="15">
        <v>14072666.23</v>
      </c>
      <c r="D80" s="15">
        <v>13878089.01</v>
      </c>
      <c r="E80" s="15">
        <v>14060423.18</v>
      </c>
      <c r="F80" s="15">
        <v>12603636.51</v>
      </c>
    </row>
    <row r="81" spans="1:6">
      <c r="A81" s="12">
        <v>255097</v>
      </c>
      <c r="B81" s="13" t="s">
        <v>260</v>
      </c>
      <c r="C81" s="15">
        <v>98449476.74</v>
      </c>
      <c r="D81" s="15">
        <v>97089348.26</v>
      </c>
      <c r="E81" s="15">
        <v>96323685.26</v>
      </c>
      <c r="F81" s="15">
        <v>97016860.47</v>
      </c>
    </row>
    <row r="82" spans="1:6">
      <c r="A82" s="12">
        <v>255100</v>
      </c>
      <c r="B82" s="13" t="s">
        <v>261</v>
      </c>
      <c r="C82" s="15">
        <v>20655937.56</v>
      </c>
      <c r="D82" s="15">
        <v>20335339.15</v>
      </c>
      <c r="E82" s="15">
        <v>20655937.56</v>
      </c>
      <c r="F82" s="15">
        <v>20335339.15</v>
      </c>
    </row>
    <row r="83" spans="1:6">
      <c r="A83" s="12">
        <v>255101</v>
      </c>
      <c r="B83" s="13" t="s">
        <v>262</v>
      </c>
      <c r="C83" s="15">
        <v>66993070.7</v>
      </c>
      <c r="D83" s="15">
        <v>66993070.7</v>
      </c>
      <c r="E83" s="15">
        <v>66993070.7</v>
      </c>
      <c r="F83" s="15">
        <v>66993070.7</v>
      </c>
    </row>
    <row r="84" spans="1:6">
      <c r="A84" s="12">
        <v>255102</v>
      </c>
      <c r="B84" s="13" t="s">
        <v>263</v>
      </c>
      <c r="C84" s="15">
        <v>26978475.44</v>
      </c>
      <c r="D84" s="15">
        <v>26978475.44</v>
      </c>
      <c r="E84" s="15">
        <v>26978475.44</v>
      </c>
      <c r="F84" s="15">
        <v>26978475.44</v>
      </c>
    </row>
    <row r="85" spans="1:6">
      <c r="A85" s="12">
        <v>255103</v>
      </c>
      <c r="B85" s="13" t="s">
        <v>264</v>
      </c>
      <c r="C85" s="15">
        <v>19049859.44</v>
      </c>
      <c r="D85" s="15">
        <v>19049859.44</v>
      </c>
      <c r="E85" s="15">
        <v>19049859.44</v>
      </c>
      <c r="F85" s="15">
        <v>19049859.44</v>
      </c>
    </row>
    <row r="86" spans="1:6">
      <c r="A86" s="12">
        <v>255106</v>
      </c>
      <c r="B86" s="13" t="s">
        <v>265</v>
      </c>
      <c r="C86" s="15">
        <v>7650391.36</v>
      </c>
      <c r="D86" s="15">
        <v>7650391.36</v>
      </c>
      <c r="E86" s="15">
        <v>7650391.36</v>
      </c>
      <c r="F86" s="15">
        <v>7650391.36</v>
      </c>
    </row>
    <row r="87" spans="1:6">
      <c r="A87" s="12">
        <v>255108</v>
      </c>
      <c r="B87" s="13" t="s">
        <v>266</v>
      </c>
      <c r="C87" s="15">
        <v>1838643.05</v>
      </c>
      <c r="D87" s="15">
        <v>1838643.05</v>
      </c>
      <c r="E87" s="15">
        <v>1838643.05</v>
      </c>
      <c r="F87" s="15">
        <v>1838643.05</v>
      </c>
    </row>
    <row r="88" spans="1:6">
      <c r="A88" s="12">
        <v>255109</v>
      </c>
      <c r="B88" s="13" t="s">
        <v>267</v>
      </c>
      <c r="C88" s="15">
        <v>48684129.24</v>
      </c>
      <c r="D88" s="15">
        <v>48684129.24</v>
      </c>
      <c r="E88" s="15">
        <v>48177451.97</v>
      </c>
      <c r="F88" s="15">
        <v>46640477.24</v>
      </c>
    </row>
    <row r="89" spans="1:6">
      <c r="A89" s="12">
        <v>255110</v>
      </c>
      <c r="B89" s="13" t="s">
        <v>268</v>
      </c>
      <c r="C89" s="15">
        <v>14263472.68</v>
      </c>
      <c r="D89" s="15">
        <v>14263472.68</v>
      </c>
      <c r="E89" s="15">
        <v>14263472.68</v>
      </c>
      <c r="F89" s="15">
        <v>14263472.68</v>
      </c>
    </row>
    <row r="90" spans="1:6">
      <c r="A90" s="12">
        <v>255111</v>
      </c>
      <c r="B90" s="13" t="s">
        <v>269</v>
      </c>
      <c r="C90" s="15">
        <v>26553723.77</v>
      </c>
      <c r="D90" s="15">
        <v>26553723.77</v>
      </c>
      <c r="E90" s="15">
        <v>25653723.77</v>
      </c>
      <c r="F90" s="15">
        <v>26553723.77</v>
      </c>
    </row>
    <row r="91" spans="1:6">
      <c r="A91" s="12">
        <v>255112</v>
      </c>
      <c r="B91" s="13" t="s">
        <v>270</v>
      </c>
      <c r="C91" s="15">
        <v>120030400.24</v>
      </c>
      <c r="D91" s="15">
        <v>119494103.59</v>
      </c>
      <c r="E91" s="15">
        <v>119615651.88</v>
      </c>
      <c r="F91" s="15">
        <v>120030400.24</v>
      </c>
    </row>
    <row r="92" spans="1:6">
      <c r="A92" s="12">
        <v>255113</v>
      </c>
      <c r="B92" s="13" t="s">
        <v>271</v>
      </c>
      <c r="C92" s="15">
        <v>6123256.86</v>
      </c>
      <c r="D92" s="15">
        <v>6123256.86</v>
      </c>
      <c r="E92" s="15">
        <v>6074541.14</v>
      </c>
      <c r="F92" s="15">
        <v>5755451.86</v>
      </c>
    </row>
    <row r="93" spans="1:6">
      <c r="A93" s="12">
        <v>255114</v>
      </c>
      <c r="B93" s="13" t="s">
        <v>272</v>
      </c>
      <c r="C93" s="15">
        <v>129830791.88</v>
      </c>
      <c r="D93" s="15">
        <v>129092399.3</v>
      </c>
      <c r="E93" s="15">
        <v>128441139.77</v>
      </c>
      <c r="F93" s="15">
        <v>128833391.88</v>
      </c>
    </row>
    <row r="94" spans="1:6">
      <c r="A94" s="12">
        <v>255115</v>
      </c>
      <c r="B94" s="13" t="s">
        <v>273</v>
      </c>
      <c r="C94" s="15">
        <v>181418354.45</v>
      </c>
      <c r="D94" s="15">
        <v>179724896.65</v>
      </c>
      <c r="E94" s="15">
        <v>180361322.55</v>
      </c>
      <c r="F94" s="15">
        <v>179789761.45</v>
      </c>
    </row>
    <row r="95" spans="1:6">
      <c r="A95" s="12">
        <v>255116</v>
      </c>
      <c r="B95" s="13" t="s">
        <v>274</v>
      </c>
      <c r="C95" s="15">
        <v>54999354.9</v>
      </c>
      <c r="D95" s="15">
        <v>54246149.9</v>
      </c>
      <c r="E95" s="15">
        <v>54763389.72</v>
      </c>
      <c r="F95" s="15">
        <v>54742654.9</v>
      </c>
    </row>
    <row r="96" spans="1:6">
      <c r="A96" s="12">
        <v>255117</v>
      </c>
      <c r="B96" s="13" t="s">
        <v>275</v>
      </c>
      <c r="C96" s="15">
        <v>53124870.97</v>
      </c>
      <c r="D96" s="15">
        <v>52361346.12</v>
      </c>
      <c r="E96" s="15">
        <v>53041140.97</v>
      </c>
      <c r="F96" s="15">
        <v>53124870.97</v>
      </c>
    </row>
    <row r="97" spans="1:6">
      <c r="A97" s="12">
        <v>255119</v>
      </c>
      <c r="B97" s="13" t="s">
        <v>276</v>
      </c>
      <c r="C97" s="15">
        <v>121358622.35</v>
      </c>
      <c r="D97" s="15">
        <v>121061908.96</v>
      </c>
      <c r="E97" s="15">
        <v>120980517.87</v>
      </c>
      <c r="F97" s="15">
        <v>120402481.04</v>
      </c>
    </row>
    <row r="98" spans="1:6">
      <c r="A98" s="12">
        <v>255122</v>
      </c>
      <c r="B98" s="13" t="s">
        <v>277</v>
      </c>
      <c r="C98" s="15">
        <v>46884253.08</v>
      </c>
      <c r="D98" s="15">
        <v>46747428.2</v>
      </c>
      <c r="E98" s="15">
        <v>46698410.37</v>
      </c>
      <c r="F98" s="15">
        <v>46884253.08</v>
      </c>
    </row>
    <row r="99" spans="1:6">
      <c r="A99" s="12">
        <v>255124</v>
      </c>
      <c r="B99" s="13" t="s">
        <v>278</v>
      </c>
      <c r="C99" s="15">
        <v>25211707.23</v>
      </c>
      <c r="D99" s="15">
        <v>25070747.23</v>
      </c>
      <c r="E99" s="15">
        <v>24972476.23</v>
      </c>
      <c r="F99" s="15">
        <v>25211707.23</v>
      </c>
    </row>
    <row r="100" spans="1:6">
      <c r="A100" s="12">
        <v>255126</v>
      </c>
      <c r="B100" s="13" t="s">
        <v>279</v>
      </c>
      <c r="C100" s="15">
        <v>115866556.82</v>
      </c>
      <c r="D100" s="15">
        <v>114782881.55</v>
      </c>
      <c r="E100" s="15">
        <v>113953584.61</v>
      </c>
      <c r="F100" s="15">
        <v>114770041.82</v>
      </c>
    </row>
    <row r="101" spans="1:6">
      <c r="A101" s="12">
        <v>255127</v>
      </c>
      <c r="B101" s="13" t="s">
        <v>280</v>
      </c>
      <c r="C101" s="15">
        <v>66743668.99</v>
      </c>
      <c r="D101" s="15">
        <v>66410523.7</v>
      </c>
      <c r="E101" s="15">
        <v>66326776.19</v>
      </c>
      <c r="F101" s="15">
        <v>66539268.99</v>
      </c>
    </row>
    <row r="102" spans="1:6">
      <c r="A102" s="12">
        <v>255129</v>
      </c>
      <c r="B102" s="13" t="s">
        <v>281</v>
      </c>
      <c r="C102" s="15">
        <v>276960123.8</v>
      </c>
      <c r="D102" s="15">
        <v>272798451.96</v>
      </c>
      <c r="E102" s="15">
        <v>272167027.04</v>
      </c>
      <c r="F102" s="15">
        <v>269783625.5</v>
      </c>
    </row>
    <row r="103" spans="1:6">
      <c r="A103" s="12">
        <v>255131</v>
      </c>
      <c r="B103" s="13" t="s">
        <v>282</v>
      </c>
      <c r="C103" s="15">
        <v>81648723.23</v>
      </c>
      <c r="D103" s="15">
        <v>80922095.66</v>
      </c>
      <c r="E103" s="15">
        <v>80899483.09</v>
      </c>
      <c r="F103" s="15">
        <v>81648723.23</v>
      </c>
    </row>
    <row r="104" spans="1:6">
      <c r="A104" s="12">
        <v>255132</v>
      </c>
      <c r="B104" s="13" t="s">
        <v>283</v>
      </c>
      <c r="C104" s="15">
        <v>50650999.79</v>
      </c>
      <c r="D104" s="15">
        <v>49646625.71</v>
      </c>
      <c r="E104" s="15">
        <v>49167416.53</v>
      </c>
      <c r="F104" s="15">
        <v>50649798.29</v>
      </c>
    </row>
    <row r="105" spans="1:6">
      <c r="A105" s="12">
        <v>255133</v>
      </c>
      <c r="B105" s="13" t="s">
        <v>284</v>
      </c>
      <c r="C105" s="15">
        <v>105379181.66</v>
      </c>
      <c r="D105" s="15">
        <v>104486387.6</v>
      </c>
      <c r="E105" s="15">
        <v>104744780.26</v>
      </c>
      <c r="F105" s="15">
        <v>105379181.66</v>
      </c>
    </row>
    <row r="106" spans="1:6">
      <c r="A106" s="12">
        <v>255134</v>
      </c>
      <c r="B106" s="13" t="s">
        <v>285</v>
      </c>
      <c r="C106" s="15">
        <v>38807983.77</v>
      </c>
      <c r="D106" s="15">
        <v>38494462.77</v>
      </c>
      <c r="E106" s="15">
        <v>38010337.8</v>
      </c>
      <c r="F106" s="15">
        <v>38807983.77</v>
      </c>
    </row>
    <row r="107" spans="1:6">
      <c r="A107" s="12">
        <v>255135</v>
      </c>
      <c r="B107" s="13" t="s">
        <v>286</v>
      </c>
      <c r="C107" s="15">
        <v>104606760.79</v>
      </c>
      <c r="D107" s="15">
        <v>104606760.79</v>
      </c>
      <c r="E107" s="15">
        <v>103514350.9</v>
      </c>
      <c r="F107" s="15">
        <v>104606760.79</v>
      </c>
    </row>
    <row r="108" spans="1:6">
      <c r="A108" s="12">
        <v>255137</v>
      </c>
      <c r="B108" s="13" t="s">
        <v>287</v>
      </c>
      <c r="C108" s="15">
        <v>24116439.28</v>
      </c>
      <c r="D108" s="15">
        <v>24116139.28</v>
      </c>
      <c r="E108" s="15">
        <v>23838527.32</v>
      </c>
      <c r="F108" s="15">
        <v>24116439.28</v>
      </c>
    </row>
    <row r="109" spans="1:6">
      <c r="A109" s="12">
        <v>255138</v>
      </c>
      <c r="B109" s="13" t="s">
        <v>288</v>
      </c>
      <c r="C109" s="15">
        <v>31746153.74</v>
      </c>
      <c r="D109" s="15">
        <v>31367131.37</v>
      </c>
      <c r="E109" s="15">
        <v>31370172.74</v>
      </c>
      <c r="F109" s="15">
        <v>31655931.37</v>
      </c>
    </row>
    <row r="110" spans="1:6">
      <c r="A110" s="12">
        <v>255139</v>
      </c>
      <c r="B110" s="13" t="s">
        <v>289</v>
      </c>
      <c r="C110" s="15">
        <v>21530473.82</v>
      </c>
      <c r="D110" s="15">
        <v>21396237.48</v>
      </c>
      <c r="E110" s="15">
        <v>21349078.03</v>
      </c>
      <c r="F110" s="15">
        <v>21530473.82</v>
      </c>
    </row>
    <row r="111" spans="1:6">
      <c r="A111" s="12">
        <v>255140</v>
      </c>
      <c r="B111" s="13" t="s">
        <v>290</v>
      </c>
      <c r="C111" s="15">
        <v>28881166.67</v>
      </c>
      <c r="D111" s="15">
        <v>28747600.3</v>
      </c>
      <c r="E111" s="15">
        <v>28782750.82</v>
      </c>
      <c r="F111" s="15">
        <v>28881166.67</v>
      </c>
    </row>
    <row r="112" spans="1:6">
      <c r="A112" s="12">
        <v>255141</v>
      </c>
      <c r="B112" s="13" t="s">
        <v>291</v>
      </c>
      <c r="C112" s="15">
        <v>105086202.1</v>
      </c>
      <c r="D112" s="15">
        <v>104522399.96</v>
      </c>
      <c r="E112" s="15">
        <v>104101664.7</v>
      </c>
      <c r="F112" s="15">
        <v>105083179.1</v>
      </c>
    </row>
    <row r="113" spans="1:6">
      <c r="A113" s="12">
        <v>255144</v>
      </c>
      <c r="B113" s="13" t="s">
        <v>292</v>
      </c>
      <c r="C113" s="15">
        <v>21494841.63</v>
      </c>
      <c r="D113" s="15">
        <v>21424438.05</v>
      </c>
      <c r="E113" s="15">
        <v>21021241.99</v>
      </c>
      <c r="F113" s="15">
        <v>21494841.63</v>
      </c>
    </row>
    <row r="114" spans="1:6">
      <c r="A114" s="12">
        <v>255145</v>
      </c>
      <c r="B114" s="13" t="s">
        <v>293</v>
      </c>
      <c r="C114" s="15">
        <v>34342405.94</v>
      </c>
      <c r="D114" s="15">
        <v>34018301.43</v>
      </c>
      <c r="E114" s="15">
        <v>33638293.71</v>
      </c>
      <c r="F114" s="15">
        <v>34342405.94</v>
      </c>
    </row>
    <row r="115" spans="1:6">
      <c r="A115" s="12">
        <v>255147</v>
      </c>
      <c r="B115" s="13" t="s">
        <v>294</v>
      </c>
      <c r="C115" s="15">
        <v>63600023.1</v>
      </c>
      <c r="D115" s="15">
        <v>63129423.1</v>
      </c>
      <c r="E115" s="15">
        <v>63011626.57</v>
      </c>
      <c r="F115" s="15">
        <v>63600023.1</v>
      </c>
    </row>
    <row r="116" spans="1:6">
      <c r="A116" s="12">
        <v>255148</v>
      </c>
      <c r="B116" s="13" t="s">
        <v>295</v>
      </c>
      <c r="C116" s="15">
        <v>29480103.13</v>
      </c>
      <c r="D116" s="15">
        <v>29269447.25</v>
      </c>
      <c r="E116" s="15">
        <v>29165267.86</v>
      </c>
      <c r="F116" s="15">
        <v>29480103.13</v>
      </c>
    </row>
    <row r="117" spans="1:6">
      <c r="A117" s="12">
        <v>255149</v>
      </c>
      <c r="B117" s="13" t="s">
        <v>296</v>
      </c>
      <c r="C117" s="15">
        <v>42396929.79</v>
      </c>
      <c r="D117" s="15">
        <v>42156168.73</v>
      </c>
      <c r="E117" s="15">
        <v>41874186.06</v>
      </c>
      <c r="F117" s="15">
        <v>42396929.79</v>
      </c>
    </row>
    <row r="118" spans="1:6">
      <c r="A118" s="12">
        <v>255150</v>
      </c>
      <c r="B118" s="13" t="s">
        <v>297</v>
      </c>
      <c r="C118" s="15">
        <v>24052731.96</v>
      </c>
      <c r="D118" s="15">
        <v>23964283.46</v>
      </c>
      <c r="E118" s="15">
        <v>23787102.27</v>
      </c>
      <c r="F118" s="15">
        <v>24052731.96</v>
      </c>
    </row>
    <row r="119" spans="1:6">
      <c r="A119" s="12">
        <v>255151</v>
      </c>
      <c r="B119" s="13" t="s">
        <v>298</v>
      </c>
      <c r="C119" s="15">
        <v>58245722.49</v>
      </c>
      <c r="D119" s="15">
        <v>58142631.9</v>
      </c>
      <c r="E119" s="15">
        <v>57439184.27</v>
      </c>
      <c r="F119" s="15">
        <v>58245722.49</v>
      </c>
    </row>
    <row r="120" spans="1:6">
      <c r="A120" s="12">
        <v>255152</v>
      </c>
      <c r="B120" s="13" t="s">
        <v>299</v>
      </c>
      <c r="C120" s="15">
        <v>46180737.19</v>
      </c>
      <c r="D120" s="15">
        <v>45136771.65</v>
      </c>
      <c r="E120" s="15">
        <v>45507579.82</v>
      </c>
      <c r="F120" s="15">
        <v>46166161.08</v>
      </c>
    </row>
    <row r="121" spans="1:6">
      <c r="A121" s="12">
        <v>255153</v>
      </c>
      <c r="B121" s="13" t="s">
        <v>300</v>
      </c>
      <c r="C121" s="15">
        <v>21117064.02</v>
      </c>
      <c r="D121" s="15">
        <v>20990189.59</v>
      </c>
      <c r="E121" s="15">
        <v>20943793.71</v>
      </c>
      <c r="F121" s="15">
        <v>21117064.02</v>
      </c>
    </row>
    <row r="122" spans="1:6">
      <c r="A122" s="12">
        <v>255154</v>
      </c>
      <c r="B122" s="13" t="s">
        <v>349</v>
      </c>
      <c r="C122" s="15">
        <v>29021964.69</v>
      </c>
      <c r="D122" s="15">
        <v>28195750.78</v>
      </c>
      <c r="E122" s="15">
        <v>28272052.38</v>
      </c>
      <c r="F122" s="15">
        <v>29021964.69</v>
      </c>
    </row>
    <row r="123" spans="1:6">
      <c r="A123" s="12">
        <v>255155</v>
      </c>
      <c r="B123" s="13" t="s">
        <v>302</v>
      </c>
      <c r="C123" s="15">
        <v>34126858.04</v>
      </c>
      <c r="D123" s="15">
        <v>34125358.04</v>
      </c>
      <c r="E123" s="15">
        <v>34071964.73</v>
      </c>
      <c r="F123" s="15">
        <v>34126858.04</v>
      </c>
    </row>
    <row r="124" spans="1:6">
      <c r="A124" s="12">
        <v>255156</v>
      </c>
      <c r="B124" s="13" t="s">
        <v>303</v>
      </c>
      <c r="C124" s="15">
        <v>24139505.51</v>
      </c>
      <c r="D124" s="15">
        <v>23631108.62</v>
      </c>
      <c r="E124" s="15">
        <v>23589363.95</v>
      </c>
      <c r="F124" s="15">
        <v>24139505.51</v>
      </c>
    </row>
    <row r="125" spans="1:6">
      <c r="A125" s="12">
        <v>255158</v>
      </c>
      <c r="B125" s="13" t="s">
        <v>304</v>
      </c>
      <c r="C125" s="15">
        <v>26309824.15</v>
      </c>
      <c r="D125" s="15">
        <v>26309824.15</v>
      </c>
      <c r="E125" s="15">
        <v>26229824.15</v>
      </c>
      <c r="F125" s="15">
        <v>26309824.15</v>
      </c>
    </row>
    <row r="126" spans="1:6">
      <c r="A126" s="12">
        <v>255159</v>
      </c>
      <c r="B126" s="13" t="s">
        <v>305</v>
      </c>
      <c r="C126" s="15">
        <v>32001219.84</v>
      </c>
      <c r="D126" s="15">
        <v>32001219.84</v>
      </c>
      <c r="E126" s="15">
        <v>31831219.84</v>
      </c>
      <c r="F126" s="15">
        <v>32001219.84</v>
      </c>
    </row>
    <row r="127" spans="1:6">
      <c r="A127" s="12">
        <v>255160</v>
      </c>
      <c r="B127" s="13" t="s">
        <v>306</v>
      </c>
      <c r="C127" s="15">
        <v>25577298.39</v>
      </c>
      <c r="D127" s="15">
        <v>25577298.39</v>
      </c>
      <c r="E127" s="15">
        <v>25477298.39</v>
      </c>
      <c r="F127" s="15">
        <v>25577298.39</v>
      </c>
    </row>
    <row r="128" spans="1:6">
      <c r="A128" s="12">
        <v>255161</v>
      </c>
      <c r="B128" s="13" t="s">
        <v>307</v>
      </c>
      <c r="C128" s="15">
        <v>25082143.82</v>
      </c>
      <c r="D128" s="15">
        <v>25082143.82</v>
      </c>
      <c r="E128" s="15">
        <v>24182143.82</v>
      </c>
      <c r="F128" s="15">
        <v>25082143.82</v>
      </c>
    </row>
    <row r="129" spans="1:6">
      <c r="A129" s="12">
        <v>255162</v>
      </c>
      <c r="B129" s="13" t="s">
        <v>308</v>
      </c>
      <c r="C129" s="15">
        <v>23962990.62</v>
      </c>
      <c r="D129" s="15">
        <v>23962990.62</v>
      </c>
      <c r="E129" s="15">
        <v>23518443.62</v>
      </c>
      <c r="F129" s="15">
        <v>23962990.62</v>
      </c>
    </row>
    <row r="130" spans="1:6">
      <c r="A130" s="12">
        <v>255163</v>
      </c>
      <c r="B130" s="13" t="s">
        <v>309</v>
      </c>
      <c r="C130" s="15">
        <v>22615640.97</v>
      </c>
      <c r="D130" s="15">
        <v>22391821.97</v>
      </c>
      <c r="E130" s="15">
        <v>22495640.97</v>
      </c>
      <c r="F130" s="15">
        <v>22611821.97</v>
      </c>
    </row>
    <row r="131" spans="1:6">
      <c r="A131" s="12">
        <v>255164</v>
      </c>
      <c r="B131" s="13" t="s">
        <v>310</v>
      </c>
      <c r="C131" s="15">
        <v>22419271.66</v>
      </c>
      <c r="D131" s="15">
        <v>22419271.66</v>
      </c>
      <c r="E131" s="15">
        <v>22359271.66</v>
      </c>
      <c r="F131" s="15">
        <v>22419271.66</v>
      </c>
    </row>
    <row r="132" spans="1:6">
      <c r="A132" s="12">
        <v>255165</v>
      </c>
      <c r="B132" s="13" t="s">
        <v>311</v>
      </c>
      <c r="C132" s="15">
        <v>33420898.25</v>
      </c>
      <c r="D132" s="15">
        <v>33420898.25</v>
      </c>
      <c r="E132" s="15">
        <v>32587755.25</v>
      </c>
      <c r="F132" s="15">
        <v>33420898.25</v>
      </c>
    </row>
    <row r="133" spans="1:6">
      <c r="A133" s="12">
        <v>255166</v>
      </c>
      <c r="B133" s="13" t="s">
        <v>312</v>
      </c>
      <c r="C133" s="15">
        <v>14603959.33</v>
      </c>
      <c r="D133" s="15">
        <v>14603959.33</v>
      </c>
      <c r="E133" s="15">
        <v>14603959.33</v>
      </c>
      <c r="F133" s="15">
        <v>14603959.33</v>
      </c>
    </row>
    <row r="134" spans="1:6">
      <c r="A134" s="12">
        <v>255167</v>
      </c>
      <c r="B134" s="13" t="s">
        <v>313</v>
      </c>
      <c r="C134" s="15">
        <v>34408238.78</v>
      </c>
      <c r="D134" s="15">
        <v>34408238.78</v>
      </c>
      <c r="E134" s="15">
        <v>33538238.78</v>
      </c>
      <c r="F134" s="15">
        <v>34408238.78</v>
      </c>
    </row>
    <row r="135" spans="1:6">
      <c r="A135" s="12">
        <v>255168</v>
      </c>
      <c r="B135" s="13" t="s">
        <v>314</v>
      </c>
      <c r="C135" s="15">
        <v>12847074.66</v>
      </c>
      <c r="D135" s="15">
        <v>12847074.66</v>
      </c>
      <c r="E135" s="15">
        <v>12767074.66</v>
      </c>
      <c r="F135" s="15">
        <v>12847074.66</v>
      </c>
    </row>
    <row r="136" spans="1:6">
      <c r="A136" s="12">
        <v>255169</v>
      </c>
      <c r="B136" s="13" t="s">
        <v>315</v>
      </c>
      <c r="C136" s="15">
        <v>13135957.48</v>
      </c>
      <c r="D136" s="15">
        <v>13135957.48</v>
      </c>
      <c r="E136" s="15">
        <v>13135957.48</v>
      </c>
      <c r="F136" s="15">
        <v>13135957.48</v>
      </c>
    </row>
    <row r="137" spans="1:6">
      <c r="A137" s="12">
        <v>255170</v>
      </c>
      <c r="B137" s="13" t="s">
        <v>316</v>
      </c>
      <c r="C137" s="15">
        <v>12244430.01</v>
      </c>
      <c r="D137" s="15">
        <v>12244430.01</v>
      </c>
      <c r="E137" s="15">
        <v>12244430.01</v>
      </c>
      <c r="F137" s="15">
        <v>12244430.01</v>
      </c>
    </row>
    <row r="138" spans="1:6">
      <c r="A138" s="12">
        <v>255171</v>
      </c>
      <c r="B138" s="13" t="s">
        <v>317</v>
      </c>
      <c r="C138" s="15">
        <v>31935033.71</v>
      </c>
      <c r="D138" s="15">
        <v>31935033.71</v>
      </c>
      <c r="E138" s="15">
        <v>31542486.59</v>
      </c>
      <c r="F138" s="15">
        <v>29644775.48</v>
      </c>
    </row>
    <row r="139" spans="1:6">
      <c r="A139" s="12">
        <v>255172</v>
      </c>
      <c r="B139" s="13" t="s">
        <v>318</v>
      </c>
      <c r="C139" s="15">
        <v>9818329.58</v>
      </c>
      <c r="D139" s="15">
        <v>9818329.58</v>
      </c>
      <c r="E139" s="15">
        <v>9818329.58</v>
      </c>
      <c r="F139" s="15">
        <v>9248629.58</v>
      </c>
    </row>
    <row r="140" spans="1:6">
      <c r="A140" s="12">
        <v>255173</v>
      </c>
      <c r="B140" s="13" t="s">
        <v>319</v>
      </c>
      <c r="C140" s="15">
        <v>45041496.89</v>
      </c>
      <c r="D140" s="15">
        <v>44863748.89</v>
      </c>
      <c r="E140" s="15">
        <v>44921496.89</v>
      </c>
      <c r="F140" s="15">
        <v>44863748.89</v>
      </c>
    </row>
    <row r="141" spans="1:6">
      <c r="A141" s="12">
        <v>255175</v>
      </c>
      <c r="B141" s="13" t="s">
        <v>320</v>
      </c>
      <c r="C141" s="15">
        <v>23360185.28</v>
      </c>
      <c r="D141" s="15">
        <v>22771817.32</v>
      </c>
      <c r="E141" s="15">
        <v>23188418.74</v>
      </c>
      <c r="F141" s="15">
        <v>21234553.34</v>
      </c>
    </row>
    <row r="142" spans="1:6">
      <c r="A142" s="12">
        <v>255176</v>
      </c>
      <c r="B142" s="13" t="s">
        <v>321</v>
      </c>
      <c r="C142" s="15">
        <v>19624934.02</v>
      </c>
      <c r="D142" s="15">
        <v>19562498.67</v>
      </c>
      <c r="E142" s="15">
        <v>19572327.11</v>
      </c>
      <c r="F142" s="15">
        <v>19171723.67</v>
      </c>
    </row>
    <row r="143" spans="1:6">
      <c r="A143" s="12">
        <v>255177</v>
      </c>
      <c r="B143" s="13" t="s">
        <v>322</v>
      </c>
      <c r="C143" s="15">
        <v>13279533.99</v>
      </c>
      <c r="D143" s="15">
        <v>13279533.99</v>
      </c>
      <c r="E143" s="15">
        <v>13207626.96</v>
      </c>
      <c r="F143" s="15">
        <v>12662603.99</v>
      </c>
    </row>
    <row r="144" spans="1:6">
      <c r="A144" s="12">
        <v>255178</v>
      </c>
      <c r="B144" s="13" t="s">
        <v>323</v>
      </c>
      <c r="C144" s="15">
        <v>7743369.85</v>
      </c>
      <c r="D144" s="15">
        <v>7672572.05</v>
      </c>
      <c r="E144" s="15">
        <v>7743369.85</v>
      </c>
      <c r="F144" s="15">
        <v>7314312.05</v>
      </c>
    </row>
    <row r="145" spans="1:6">
      <c r="A145" s="12">
        <v>255181</v>
      </c>
      <c r="B145" s="13" t="s">
        <v>324</v>
      </c>
      <c r="C145" s="15">
        <v>524206266.81</v>
      </c>
      <c r="D145" s="15">
        <v>524206266.81</v>
      </c>
      <c r="E145" s="15">
        <v>524206266.81</v>
      </c>
      <c r="F145" s="15">
        <v>524206266.81</v>
      </c>
    </row>
    <row r="146" spans="1:6">
      <c r="A146" s="12">
        <v>255184</v>
      </c>
      <c r="B146" s="13" t="s">
        <v>325</v>
      </c>
      <c r="C146" s="15">
        <v>68042422.36</v>
      </c>
      <c r="D146" s="15">
        <v>68042422.36</v>
      </c>
      <c r="E146" s="15">
        <v>67946412.7</v>
      </c>
      <c r="F146" s="15">
        <v>68042422.36</v>
      </c>
    </row>
    <row r="147" spans="1:6">
      <c r="A147" s="12">
        <v>255185</v>
      </c>
      <c r="B147" s="13" t="s">
        <v>326</v>
      </c>
      <c r="C147" s="15">
        <v>46148281.26</v>
      </c>
      <c r="D147" s="15">
        <v>45714779.12</v>
      </c>
      <c r="E147" s="15">
        <v>45868919.55</v>
      </c>
      <c r="F147" s="15">
        <v>46008281.26</v>
      </c>
    </row>
    <row r="148" spans="1:6">
      <c r="A148" s="12">
        <v>255186</v>
      </c>
      <c r="B148" s="13" t="s">
        <v>327</v>
      </c>
      <c r="C148" s="15">
        <v>46306282.57</v>
      </c>
      <c r="D148" s="15">
        <v>45992010.16</v>
      </c>
      <c r="E148" s="15">
        <v>46167327.62</v>
      </c>
      <c r="F148" s="15">
        <v>46071302.57</v>
      </c>
    </row>
    <row r="149" spans="1:6">
      <c r="A149" s="12">
        <v>255187</v>
      </c>
      <c r="B149" s="13" t="s">
        <v>355</v>
      </c>
      <c r="C149" s="15">
        <v>1327107.32</v>
      </c>
      <c r="D149" s="15">
        <v>1327107.32</v>
      </c>
      <c r="E149" s="15">
        <v>1327107.32</v>
      </c>
      <c r="F149" s="15">
        <v>1303971.1</v>
      </c>
    </row>
    <row r="150" spans="1:6">
      <c r="A150" s="12">
        <v>255188</v>
      </c>
      <c r="B150" s="13" t="s">
        <v>328</v>
      </c>
      <c r="C150" s="15">
        <v>40709929.38</v>
      </c>
      <c r="D150" s="15">
        <v>40709929.38</v>
      </c>
      <c r="E150" s="15">
        <v>40709929.38</v>
      </c>
      <c r="F150" s="15">
        <v>40709929.38</v>
      </c>
    </row>
    <row r="151" spans="1:6">
      <c r="A151" s="12">
        <v>255189</v>
      </c>
      <c r="B151" s="13" t="s">
        <v>356</v>
      </c>
      <c r="C151" s="15">
        <v>621146.81</v>
      </c>
      <c r="D151" s="15">
        <v>621146.81</v>
      </c>
      <c r="E151" s="15">
        <v>621146.81</v>
      </c>
      <c r="F151" s="15">
        <v>621146.81</v>
      </c>
    </row>
    <row r="152" spans="1:6">
      <c r="A152" s="12">
        <v>255190</v>
      </c>
      <c r="B152" s="13" t="s">
        <v>329</v>
      </c>
      <c r="C152" s="15">
        <v>17407567.72</v>
      </c>
      <c r="D152" s="15">
        <v>17407567.72</v>
      </c>
      <c r="E152" s="15">
        <v>17407567.72</v>
      </c>
      <c r="F152" s="15">
        <v>17407567.72</v>
      </c>
    </row>
    <row r="153" spans="1:6">
      <c r="A153" s="12">
        <v>255191</v>
      </c>
      <c r="B153" s="13" t="s">
        <v>330</v>
      </c>
      <c r="C153" s="15">
        <v>12246658.98</v>
      </c>
      <c r="D153" s="15">
        <v>12246658.98</v>
      </c>
      <c r="E153" s="15">
        <v>12246658.98</v>
      </c>
      <c r="F153" s="15">
        <v>12246658.98</v>
      </c>
    </row>
    <row r="154" spans="1:6">
      <c r="A154" s="12">
        <v>255192</v>
      </c>
      <c r="B154" s="13" t="s">
        <v>331</v>
      </c>
      <c r="C154" s="15">
        <v>23887474.03</v>
      </c>
      <c r="D154" s="15">
        <v>23853336.71</v>
      </c>
      <c r="E154" s="15">
        <v>23669861.93</v>
      </c>
      <c r="F154" s="15">
        <v>23887474.03</v>
      </c>
    </row>
    <row r="155" spans="1:6">
      <c r="A155" s="12">
        <v>255193</v>
      </c>
      <c r="B155" s="13" t="s">
        <v>332</v>
      </c>
      <c r="C155" s="15">
        <v>21733709.44</v>
      </c>
      <c r="D155" s="15">
        <v>21593709.44</v>
      </c>
      <c r="E155" s="15">
        <v>21683709.44</v>
      </c>
      <c r="F155" s="15">
        <v>21733709.44</v>
      </c>
    </row>
    <row r="156" spans="1:6">
      <c r="A156" s="12">
        <v>255194</v>
      </c>
      <c r="B156" s="13" t="s">
        <v>333</v>
      </c>
      <c r="C156" s="15">
        <v>9407792.83</v>
      </c>
      <c r="D156" s="15">
        <v>8616989.83</v>
      </c>
      <c r="E156" s="15">
        <v>9346792.83</v>
      </c>
      <c r="F156" s="15">
        <v>9407792.83</v>
      </c>
    </row>
    <row r="157" spans="1:6">
      <c r="A157" s="12">
        <v>255195</v>
      </c>
      <c r="B157" s="13" t="s">
        <v>334</v>
      </c>
      <c r="C157" s="15">
        <v>11165901.56</v>
      </c>
      <c r="D157" s="15">
        <v>10204461.56</v>
      </c>
      <c r="E157" s="15">
        <v>10955901.56</v>
      </c>
      <c r="F157" s="15">
        <v>11165901.56</v>
      </c>
    </row>
    <row r="158" spans="1:6">
      <c r="A158" s="12">
        <v>255196</v>
      </c>
      <c r="B158" s="13" t="s">
        <v>335</v>
      </c>
      <c r="C158" s="15">
        <v>5051716.17</v>
      </c>
      <c r="D158" s="15">
        <v>5051716.17</v>
      </c>
      <c r="E158" s="15">
        <v>3851716.17</v>
      </c>
      <c r="F158" s="15">
        <v>5051716.17</v>
      </c>
    </row>
    <row r="159" spans="1:6">
      <c r="A159" s="12">
        <v>255197</v>
      </c>
      <c r="B159" s="13" t="s">
        <v>336</v>
      </c>
      <c r="C159" s="15">
        <v>8799815.18</v>
      </c>
      <c r="D159" s="15">
        <v>8670963.18</v>
      </c>
      <c r="E159" s="15">
        <v>6999815.18</v>
      </c>
      <c r="F159" s="15">
        <v>8799815.18</v>
      </c>
    </row>
    <row r="160" spans="1:6">
      <c r="A160" s="12">
        <v>255198</v>
      </c>
      <c r="B160" s="13" t="s">
        <v>337</v>
      </c>
      <c r="C160" s="15">
        <v>1621379.26</v>
      </c>
      <c r="D160" s="15">
        <v>1621379.26</v>
      </c>
      <c r="E160" s="15">
        <v>1621379.26</v>
      </c>
      <c r="F160" s="15">
        <v>1621379.26</v>
      </c>
    </row>
    <row r="161" spans="1:6">
      <c r="A161" s="12">
        <v>255200</v>
      </c>
      <c r="B161" s="13" t="s">
        <v>338</v>
      </c>
      <c r="C161" s="15">
        <v>0</v>
      </c>
      <c r="D161" s="15">
        <v>0</v>
      </c>
      <c r="E161" s="15">
        <v>0</v>
      </c>
      <c r="F161" s="15">
        <v>0</v>
      </c>
    </row>
    <row r="162" spans="1:6">
      <c r="A162" s="12">
        <v>255201</v>
      </c>
      <c r="B162" s="13" t="s">
        <v>339</v>
      </c>
      <c r="C162" s="15">
        <v>3374870.52</v>
      </c>
      <c r="D162" s="15">
        <v>3374870.52</v>
      </c>
      <c r="E162" s="15">
        <v>3374870.52</v>
      </c>
      <c r="F162" s="15">
        <v>3374870.52</v>
      </c>
    </row>
    <row r="163" spans="1:6">
      <c r="A163" s="12">
        <v>255203</v>
      </c>
      <c r="B163" s="13" t="s">
        <v>340</v>
      </c>
      <c r="C163" s="15">
        <v>2033660.56</v>
      </c>
      <c r="D163" s="15">
        <v>2033660.56</v>
      </c>
      <c r="E163" s="15">
        <v>2025427.56</v>
      </c>
      <c r="F163" s="15">
        <v>2033660.56</v>
      </c>
    </row>
    <row r="164" spans="1:6">
      <c r="A164" s="12">
        <v>255</v>
      </c>
      <c r="B164" s="13" t="s">
        <v>343</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贝贝</cp:lastModifiedBy>
  <dcterms:created xsi:type="dcterms:W3CDTF">2021-08-26T09:47:00Z</dcterms:created>
  <cp:lastPrinted>2022-08-25T04:56:00Z</cp:lastPrinted>
  <dcterms:modified xsi:type="dcterms:W3CDTF">2022-08-29T06:45:57Z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2F6C463994B64FCF991C502E669D1BF0</vt:lpwstr>
  </property>
  <property fmtid="{D5CDD505-2E9C-101B-9397-08002B2CF9AE}" pid="3" name="KSOProductBuildVer">
    <vt:lpwstr>2052-11.1.0.12313</vt:lpwstr>
  </property>
</Properties>
</file>