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D:\财务工作\上交作业\信息公开\2021决算公开\"/>
    </mc:Choice>
  </mc:AlternateContent>
  <xr:revisionPtr revIDLastSave="0" documentId="13_ncr:1_{BD47C57A-838C-46BC-9224-437CC88BA5B5}" xr6:coauthVersionLast="36"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xr2:uid="{5ACD2CBE-6ACE-4670-ABE0-628C2F170B8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6" l="1"/>
  <c r="G30" i="6"/>
  <c r="M29" i="6"/>
  <c r="C29" i="6"/>
  <c r="E27" i="6"/>
  <c r="D25" i="6"/>
  <c r="L24" i="6"/>
  <c r="E24" i="6"/>
  <c r="D20" i="6"/>
  <c r="I19" i="6"/>
  <c r="C19" i="6"/>
  <c r="L18" i="6"/>
  <c r="G18" i="6"/>
  <c r="L15" i="6"/>
  <c r="F15" i="6"/>
  <c r="D14" i="6"/>
  <c r="L12" i="6"/>
  <c r="F12" i="6"/>
  <c r="H11" i="6"/>
  <c r="C11" i="6"/>
  <c r="A5" i="6"/>
  <c r="F4" i="6"/>
  <c r="A3" i="6"/>
  <c r="A59" i="5"/>
  <c r="J55" i="5"/>
  <c r="E55" i="5"/>
  <c r="J53" i="5"/>
  <c r="E53" i="5"/>
  <c r="J48" i="5"/>
  <c r="J50" i="5"/>
  <c r="E50" i="5"/>
  <c r="E48" i="5"/>
  <c r="J45" i="5"/>
  <c r="E45" i="5"/>
  <c r="J43" i="5"/>
  <c r="E43"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3"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1" i="5" l="1"/>
  <c r="E41" i="5"/>
  <c r="J39" i="5"/>
  <c r="E39" i="5"/>
  <c r="J36" i="5"/>
  <c r="E36" i="5"/>
  <c r="J34" i="5"/>
  <c r="E34" i="5"/>
  <c r="B56" i="5" l="1"/>
  <c r="F46" i="5"/>
  <c r="C49" i="5"/>
  <c r="G49" i="5" s="1"/>
  <c r="C54" i="5"/>
  <c r="G54" i="5" s="1"/>
  <c r="F35" i="5"/>
  <c r="F51" i="5"/>
  <c r="C56" i="5"/>
  <c r="G56" i="5" s="1"/>
  <c r="F56" i="5"/>
  <c r="F54" i="5"/>
  <c r="B54" i="5"/>
  <c r="B51" i="5"/>
  <c r="C51" i="5"/>
  <c r="G51" i="5" s="1"/>
  <c r="F49" i="5"/>
  <c r="B49" i="5"/>
  <c r="C46" i="5"/>
  <c r="G46" i="5" s="1"/>
  <c r="F37" i="5"/>
  <c r="F40" i="5"/>
  <c r="F44" i="5"/>
  <c r="B46" i="5"/>
  <c r="B44" i="5"/>
  <c r="C44" i="5"/>
  <c r="G44" i="5" s="1"/>
  <c r="C42" i="5"/>
  <c r="G42" i="5" s="1"/>
  <c r="C35" i="5"/>
  <c r="G35" i="5" s="1"/>
  <c r="B42" i="5"/>
  <c r="F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4" i="6" l="1"/>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<sst xmlns="http://schemas.openxmlformats.org/spreadsheetml/2006/main" count="4785" uniqueCount="465">
  <si>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</si>
  <si>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</si>
  <si>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</si>
  <si>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</si>
  <si>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</si>
  <si>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</si>
  <si>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</si>
  <si>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</si>
  <si>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</si>
  <si>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</si>
  <si>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</si>
  <si>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</si>
  <si>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</si>
  <si>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</si>
  <si>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</si>
  <si>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</si>
  <si>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</si>
  <si>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</si>
  <si>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</si>
  <si>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</si>
  <si>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</si>
  <si>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</si>
  <si>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</si>
  <si>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</si>
  <si>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</si>
  <si>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</si>
  <si>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</si>
  <si>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</si>
  <si>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</si>
  <si>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</si>
  <si>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</si>
  <si>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</si>
  <si>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</si>
  <si>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</si>
  <si>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</si>
  <si>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</si>
  <si>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</si>
  <si>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</si>
  <si>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</si>
  <si>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</si>
  <si>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</si>
  <si>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</si>
  <si>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</si>
  <si>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</si>
  <si>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</si>
  <si>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</si>
  <si>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</si>
  <si>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</si>
  <si>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</si>
  <si>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</si>
  <si>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</si>
  <si>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</si>
  <si>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</si>
  <si>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</si>
  <si>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</si>
  <si>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</si>
  <si>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</si>
  <si>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</si>
  <si>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</si>
  <si>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</si>
  <si>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</si>
  <si>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</si>
  <si>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</si>
  <si>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</si>
  <si>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</si>
  <si>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</si>
  <si>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</si>
  <si>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</si>
  <si>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</si>
  <si>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</si>
  <si>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</si>
  <si>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</si>
  <si>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</si>
  <si>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</si>
  <si>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</si>
  <si>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</si>
  <si>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</si>
  <si>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</si>
  <si>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</si>
  <si>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</si>
  <si>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</si>
  <si>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</si>
  <si>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</si>
  <si>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</si>
  <si>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</si>
  <si>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</si>
  <si>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</si>
  <si>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</si>
  <si>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</si>
  <si>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</si>
  <si>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</si>
  <si>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</si>
  <si>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</si>
  <si>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</si>
  <si>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</si>
  <si>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</si>
  <si>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</si>
  <si>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</si>
  <si>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</si>
  <si>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</si>
  <si>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</si>
  <si>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</si>
  <si>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</si>
  <si>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</si>
  <si>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</si>
  <si>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</si>
  <si>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</si>
  <si>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</si>
  <si>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</si>
  <si>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</si>
  <si>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</si>
  <si>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</si>
  <si>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</si>
  <si>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</si>
  <si>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</si>
  <si>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</si>
  <si>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</si>
  <si>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</si>
  <si>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</si>
  <si>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</si>
  <si>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</si>
  <si>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</si>
  <si>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</si>
  <si>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</si>
  <si>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</si>
  <si>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</si>
  <si>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</si>
  <si>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</si>
  <si>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</si>
  <si>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</si>
  <si>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</si>
  <si>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</si>
  <si>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</si>
  <si>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</si>
  <si>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</si>
  <si>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</si>
  <si>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</si>
  <si>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</si>
  <si>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</si>
  <si>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</si>
  <si>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</si>
  <si>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</si>
  <si>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</si>
  <si>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</si>
  <si>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</si>
  <si>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</si>
  <si>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</si>
  <si>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</si>
  <si>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</si>
  <si>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</si>
  <si>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</si>
  <si>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</si>
  <si>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</si>
  <si>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</si>
  <si>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</si>
  <si>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</si>
  <si>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</si>
  <si>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</si>
  <si>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</si>
  <si>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</si>
  <si>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</si>
  <si>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</si>
  <si>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</si>
  <si>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</si>
  <si>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</si>
  <si>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</si>
  <si>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</si>
  <si>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</si>
  <si>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</si>
  <si>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</si>
  <si>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</si>
  <si>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</si>
  <si>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</si>
  <si>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</si>
  <si>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</si>
  <si>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</si>
  <si>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</si>
  <si>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</si>
  <si>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</si>
  <si>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</si>
  <si>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</si>
  <si>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</si>
  <si>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</si>
  <si>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</si>
  <si>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</si>
  <si>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</si>
  <si>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</si>
  <si>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</si>
  <si>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</si>
  <si>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</si>
  <si>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</si>
  <si>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</si>
  <si>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</si>
  <si>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</si>
  <si>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</si>
  <si>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</si>
  <si>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</si>
  <si>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</si>
  <si>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</si>
  <si>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</si>
  <si>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</si>
  <si>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</si>
  <si>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</si>
  <si>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</si>
  <si>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</si>
  <si>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</si>
  <si>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</si>
  <si>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</si>
  <si>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</si>
  <si>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</si>
  <si>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</si>
  <si>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</si>
  <si>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</si>
  <si>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</si>
  <si>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</si>
  <si>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</si>
  <si>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</si>
  <si>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</si>
  <si>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</si>
  <si>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</si>
  <si>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</si>
  <si>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</si>
  <si>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</si>
  <si>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</si>
  <si>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</si>
  <si>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</si>
  <si>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</si>
  <si>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</si>
  <si>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</si>
  <si>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</si>
  <si>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</si>
  <si>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</si>
  <si>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</si>
  <si>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</si>
  <si>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</si>
  <si>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</si>
  <si>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</si>
  <si>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</si>
  <si>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</si>
  <si>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</si>
  <si>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</si>
  <si>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</si>
  <si>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</si>
  <si>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</si>
  <si>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</si>
  <si>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</si>
  <si>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</si>
  <si>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</si>
  <si>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</si>
  <si>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</si>
  <si>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</si>
  <si>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</si>
  <si>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</si>
  <si>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</si>
  <si>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</si>
  <si>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</si>
  <si>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</si>
  <si>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</si>
  <si>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</si>
  <si>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</si>
  <si>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</si>
  <si>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</si>
  <si>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</si>
  <si>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</si>
  <si>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</si>
  <si>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</si>
  <si>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</si>
  <si>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</si>
  <si>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</si>
  <si>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</si>
  <si>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</si>
  <si>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</si>
  <si>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</si>
  <si>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</si>
  <si>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</si>
  <si>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</si>
  <si>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</si>
  <si>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</si>
  <si>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</si>
  <si>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</si>
  <si>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</si>
  <si>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</si>
  <si>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</si>
  <si>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</si>
  <si>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</si>
  <si>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</si>
  <si>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</si>
  <si>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</si>
  <si>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</si>
  <si>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</si>
  <si>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</si>
  <si>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</si>
  <si>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</si>
  <si>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</si>
  <si>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</si>
  <si>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</si>
  <si>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</si>
  <si>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</si>
  <si>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</si>
  <si>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</si>
  <si>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</si>
  <si>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</si>
  <si>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</si>
  <si>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</si>
  <si>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</si>
  <si>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</si>
  <si>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</si>
  <si>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</si>
  <si>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</si>
  <si>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</si>
  <si>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</si>
  <si>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</si>
  <si>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</si>
  <si>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</si>
  <si>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</si>
  <si>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</si>
  <si>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</si>
  <si>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</si>
  <si>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</si>
  <si>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</si>
  <si>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</si>
  <si>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</si>
  <si>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</si>
  <si>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</si>
  <si>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</si>
  <si>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</si>
  <si>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</si>
  <si>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</si>
  <si>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</si>
  <si>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</si>
  <si>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</si>
  <si>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</si>
  <si>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</si>
  <si>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</si>
  <si>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</si>
  <si>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</si>
  <si>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</si>
  <si>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</si>
  <si>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</si>
  <si>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</si>
  <si>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</si>
  <si>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</si>
  <si>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</si>
  <si>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</si>
  <si>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</si>
  <si>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</si>
  <si>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</si>
  <si>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</si>
  <si>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</si>
  <si>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</si>
  <si>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</si>
  <si>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</si>
  <si>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</si>
  <si>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</si>
  <si>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</si>
  <si>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</si>
  <si>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</si>
  <si>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</si>
  <si>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</si>
  <si>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</si>
  <si>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</si>
  <si>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</si>
  <si>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</si>
  <si>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</si>
  <si>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</si>
  <si>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</si>
  <si>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</si>
  <si>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</si>
  <si>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</si>
  <si>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</si>
  <si>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</si>
  <si>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</si>
  <si>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</si>
  <si>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</si>
  <si>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</si>
  <si>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</si>
  <si>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</si>
  <si>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</si>
  <si>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</si>
  <si>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</si>
  <si>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</si>
  <si>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</si>
  <si>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</si>
  <si>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</si>
  <si>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</si>
  <si>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</si>
  <si>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</si>
  <si>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</si>
  <si>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</si>
  <si>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</si>
  <si>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</si>
  <si>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</si>
  <si>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</si>
  <si>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</si>
  <si>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</si>
  <si>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</si>
  <si>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</si>
  <si>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</si>
  <si>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</si>
  <si>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</si>
  <si>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</si>
  <si>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</si>
  <si>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</si>
  <si>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</si>
  <si>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</si>
  <si>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</si>
  <si>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</si>
  <si>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</si>
  <si>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</si>
  <si>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</si>
  <si>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</si>
  <si>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</si>
  <si>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</si>
  <si>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</si>
  <si>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</si>
  <si>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</si>
  <si>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</si>
  <si>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</si>
  <si>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</si>
  <si>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</si>
  <si>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</si>
  <si>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</si>
  <si>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3.社会保障和就业支出（类）2021年度决算</t>
  </si>
  <si>
    <t>行政事业单位养老支出（款）2021年度决算</t>
  </si>
  <si>
    <t>4.卫生健康支出（类）2021年度决算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</si>
  <si>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</si>
  <si>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</si>
  <si>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</si>
  <si>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</si>
  <si>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</si>
  <si>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</si>
  <si>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</si>
  <si>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</si>
  <si>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</si>
  <si>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</si>
  <si>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</si>
  <si>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</si>
  <si>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</si>
  <si>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</si>
  <si>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</si>
  <si>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</si>
  <si>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</si>
  <si>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</si>
  <si>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</si>
  <si>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</si>
  <si>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</si>
  <si>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</si>
  <si>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</si>
  <si>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</si>
  <si>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</si>
  <si>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</si>
  <si>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</si>
  <si>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</si>
  <si>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</si>
  <si>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</si>
  <si>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</si>
  <si>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</si>
  <si>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</si>
  <si>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</si>
  <si>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</si>
  <si>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第一实验小学红莲分校位于广外红莲小区，有东西两个校区，其中：东校区占地5942平方米，建筑面积4788平方米；西校区占地14224.08平方米。2021年5月18日正式更名为北京第一实验小学红莲分校，是区委、区政府、区教育工委、区教委重点打造的新优质学校。北京第一实验小学红莲分校为独立法人单位，学校主要领导由区教育两委委派，进一步提升学校管理水平。红莲分校现有28个教学班,学生1105人。专任教师70人，高级教师5人，市区学科带头人、骨干教师17人，党员25人。教师队伍以原红莲小学教师为主，实验一小选派6名优秀教师岗上带教；红莲分校选派1名教师到实验一小参加岗上培训。学校教师比例结构合理，教师队伍团结向上。学校管理岗位日趋专业化、梯队化。</t>
    <phoneticPr fontId="4" type="noConversion"/>
  </si>
  <si>
    <t>主要原因是教育事业费专项收入和教育费附加专项收入增加。</t>
    <phoneticPr fontId="4" type="noConversion"/>
  </si>
  <si>
    <t>主要原因是学校新校址建设。</t>
    <phoneticPr fontId="4" type="noConversion"/>
  </si>
  <si>
    <t>主要原因是2020年有一位退休老师离世的抚恤金。</t>
    <phoneticPr fontId="4" type="noConversion"/>
  </si>
  <si>
    <t>主要原因是2021年有新入职教师。</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</si>
</sst>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x14ac:knownFonts="1">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9">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22" fillId="0" borderId="0" xfId="0" applyFont="1" applyAlignment="1">
      <alignment horizontal="left" vertical="top" wrapTex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xr:uid="{93FA3CC2-6478-4622-A037-E7E7B8A2BE8E}"/>
    <cellStyle name="常规 2 2" xfId="2" xr:uid="{F357774D-4FFF-4315-A33E-04701353A587}"/>
    <cellStyle name="常规 3" xfId="3" xr:uid="{DE0C487A-40CA-464B-8500-4FB8181E0EAB}"/>
    <cellStyle name="常规 3 2" xfId="5" xr:uid="{F4CC54C8-C522-4561-82B3-BCFA6F429EAF}"/>
    <cellStyle name="常规 4" xfId="6" xr:uid="{B859A443-2519-43F0-9E25-51776BF0A6F1}"/>
    <cellStyle name="千位分隔 2" xfId="4" xr:uid="{91D0C6F5-E1F3-4AC8-99F8-8E5A46071690}"/>
    <cellStyle name="千位分隔 3" xfId="7" xr:uid="{9442E64F-C6BA-43E6-8A78-A97A0C1D7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735B-6F38-475A-AAE5-898820AD2003}">
  <sheetPr>
    <tabColor rgb="FFFFFF00"/>
  </sheetPr>
  <dimension ref="A1:N26"/>
  <sheetViews>
    <sheetView zoomScale="80" zoomScaleNormal="80" workbookViewId="0">
      <selection activeCell="E9" sqref="E9"/>
    </sheetView>
  </sheetViews>
  <sheetFormatPr defaultRowHeight="14.25" x14ac:dyDescent="0.2"/>
  <cols>
    <col min="1" max="1" width="16.5" customWidth="1"/>
    <col min="2" max="2" width="12.75" bestFit="1" customWidth="1"/>
  </cols>
  <sheetData>
    <row r="1" spans="1:14" ht="37.9" customHeight="1" x14ac:dyDescent="0.2">
      <c r="A1" s="26" t="s">
        <v>0</v>
      </c>
      <c r="B1" s="27">
        <v>255154</v>
      </c>
    </row>
    <row r="2" spans="1:14" x14ac:dyDescent="0.2">
      <c r="A2" s="2"/>
      <c r="B2" s="2"/>
      <c r="C2" s="2"/>
      <c r="D2" s="2"/>
      <c r="E2" s="2"/>
      <c r="F2" s="2"/>
      <c r="G2" s="2"/>
      <c r="H2" s="2"/>
      <c r="I2" s="2"/>
      <c r="J2" s="2"/>
      <c r="K2" s="2"/>
      <c r="L2" s="2"/>
      <c r="M2" s="2"/>
    </row>
    <row r="3" spans="1:14" x14ac:dyDescent="0.2">
      <c r="A3" s="2"/>
      <c r="B3" s="2"/>
      <c r="C3" s="2"/>
      <c r="D3" s="2"/>
      <c r="E3" s="2"/>
      <c r="F3" s="2"/>
      <c r="G3" s="2"/>
      <c r="H3" s="2"/>
      <c r="I3" s="2"/>
      <c r="J3" s="2"/>
      <c r="K3" s="2"/>
      <c r="L3" s="2"/>
      <c r="M3" s="2"/>
    </row>
    <row r="4" spans="1:14" x14ac:dyDescent="0.2">
      <c r="A4" s="2"/>
      <c r="B4" s="2"/>
      <c r="C4" s="2"/>
      <c r="D4" s="2"/>
      <c r="E4" s="2"/>
      <c r="F4" s="2"/>
      <c r="G4" s="2"/>
      <c r="H4" s="2"/>
      <c r="I4" s="2"/>
      <c r="J4" s="2"/>
      <c r="K4" s="2"/>
      <c r="L4" s="2"/>
      <c r="M4" s="2"/>
    </row>
    <row r="5" spans="1:14" x14ac:dyDescent="0.2">
      <c r="A5" s="2"/>
      <c r="B5" s="2"/>
      <c r="C5" s="2"/>
      <c r="D5" s="2"/>
      <c r="E5" s="2"/>
      <c r="F5" s="2"/>
      <c r="G5" s="2"/>
      <c r="H5" s="2"/>
      <c r="I5" s="2"/>
      <c r="J5" s="2"/>
      <c r="K5" s="2"/>
      <c r="L5" s="2"/>
      <c r="M5" s="2"/>
    </row>
    <row r="6" spans="1:14" x14ac:dyDescent="0.2">
      <c r="A6" s="2"/>
      <c r="B6" s="2"/>
      <c r="C6" s="2"/>
      <c r="D6" s="2"/>
      <c r="E6" s="2"/>
      <c r="F6" s="2"/>
      <c r="G6" s="2"/>
      <c r="H6" s="2"/>
      <c r="I6" s="2"/>
      <c r="J6" s="2"/>
      <c r="K6" s="2"/>
      <c r="L6" s="2"/>
      <c r="M6" s="2"/>
    </row>
    <row r="7" spans="1:14" x14ac:dyDescent="0.2">
      <c r="A7" s="2"/>
      <c r="B7" s="2"/>
      <c r="C7" s="2"/>
      <c r="D7" s="2"/>
      <c r="E7" s="2"/>
      <c r="F7" s="2"/>
      <c r="G7" s="2"/>
      <c r="H7" s="2"/>
      <c r="I7" s="2"/>
      <c r="J7" s="2"/>
      <c r="K7" s="2"/>
      <c r="L7" s="2"/>
      <c r="M7" s="2"/>
    </row>
    <row r="8" spans="1:14" x14ac:dyDescent="0.2">
      <c r="A8" s="2"/>
      <c r="B8" s="2"/>
      <c r="C8" s="2"/>
      <c r="D8" s="2"/>
      <c r="E8" s="2"/>
      <c r="F8" s="2"/>
      <c r="G8" s="2"/>
      <c r="H8" s="2"/>
      <c r="I8" s="2"/>
      <c r="J8" s="2"/>
      <c r="K8" s="2"/>
      <c r="L8" s="2"/>
      <c r="M8" s="2"/>
    </row>
    <row r="9" spans="1:14" x14ac:dyDescent="0.2">
      <c r="A9" s="2"/>
      <c r="B9" s="2"/>
      <c r="C9" s="2"/>
      <c r="D9" s="2"/>
      <c r="E9" s="2"/>
      <c r="F9" s="2"/>
      <c r="G9" s="2"/>
      <c r="H9" s="2"/>
      <c r="I9" s="2"/>
      <c r="J9" s="2"/>
      <c r="K9" s="2"/>
      <c r="L9" s="2"/>
      <c r="M9" s="2"/>
    </row>
    <row r="10" spans="1:14" x14ac:dyDescent="0.2">
      <c r="A10" s="2"/>
      <c r="B10" s="2"/>
      <c r="C10" s="2"/>
      <c r="D10" s="2"/>
      <c r="E10" s="2"/>
      <c r="F10" s="2"/>
      <c r="G10" s="2"/>
      <c r="H10" s="2"/>
      <c r="I10" s="2"/>
      <c r="J10" s="2"/>
      <c r="K10" s="2"/>
      <c r="L10" s="2"/>
      <c r="M10" s="2"/>
    </row>
    <row r="11" spans="1:14" ht="99.6" customHeight="1" x14ac:dyDescent="0.2">
      <c r="A11" s="75" t="str">
        <f>_xlfn.IFNA(VLOOKUP(B1,'2021决算导出'!A:B,2,FALSE),"")</f>
        <v>北京第一实验小学红莲分校</v>
      </c>
      <c r="B11" s="75"/>
      <c r="C11" s="75"/>
      <c r="D11" s="75"/>
      <c r="E11" s="75"/>
      <c r="F11" s="75"/>
      <c r="G11" s="75"/>
      <c r="H11" s="75"/>
      <c r="I11" s="75"/>
      <c r="J11" s="75"/>
      <c r="K11" s="75"/>
      <c r="L11" s="75"/>
      <c r="M11" s="75"/>
      <c r="N11" s="1"/>
    </row>
    <row r="12" spans="1:14" ht="72" customHeight="1" x14ac:dyDescent="0.2">
      <c r="A12" s="75" t="s">
        <v>406</v>
      </c>
      <c r="B12" s="75"/>
      <c r="C12" s="75"/>
      <c r="D12" s="75"/>
      <c r="E12" s="75"/>
      <c r="F12" s="75"/>
      <c r="G12" s="75"/>
      <c r="H12" s="75"/>
      <c r="I12" s="75"/>
      <c r="J12" s="75"/>
      <c r="K12" s="75"/>
      <c r="L12" s="75"/>
      <c r="M12" s="75"/>
      <c r="N12" s="1"/>
    </row>
    <row r="13" spans="1:14" x14ac:dyDescent="0.2">
      <c r="A13" s="2"/>
      <c r="B13" s="2"/>
      <c r="C13" s="2"/>
      <c r="D13" s="2"/>
      <c r="E13" s="2"/>
      <c r="F13" s="2"/>
      <c r="G13" s="2"/>
      <c r="H13" s="2"/>
      <c r="I13" s="2"/>
      <c r="J13" s="2"/>
      <c r="K13" s="2"/>
      <c r="L13" s="2"/>
      <c r="M13" s="2"/>
    </row>
    <row r="14" spans="1:14" x14ac:dyDescent="0.2">
      <c r="A14" s="2"/>
      <c r="B14" s="2"/>
      <c r="C14" s="2"/>
      <c r="D14" s="2"/>
      <c r="E14" s="2"/>
      <c r="F14" s="2"/>
      <c r="G14" s="2"/>
      <c r="H14" s="2"/>
      <c r="I14" s="2"/>
      <c r="J14" s="2"/>
      <c r="K14" s="2"/>
      <c r="L14" s="2"/>
      <c r="M14" s="2"/>
    </row>
    <row r="15" spans="1:14" x14ac:dyDescent="0.2">
      <c r="A15" s="2"/>
      <c r="B15" s="2"/>
      <c r="C15" s="2"/>
      <c r="D15" s="2"/>
      <c r="E15" s="2"/>
      <c r="F15" s="2"/>
      <c r="G15" s="2"/>
      <c r="H15" s="2"/>
      <c r="I15" s="2"/>
      <c r="J15" s="2"/>
      <c r="K15" s="2"/>
      <c r="L15" s="2"/>
      <c r="M15" s="2"/>
    </row>
    <row r="16" spans="1:14" x14ac:dyDescent="0.2">
      <c r="A16" s="2"/>
      <c r="B16" s="2"/>
      <c r="C16" s="2"/>
      <c r="D16" s="2"/>
      <c r="E16" s="2"/>
      <c r="F16" s="2"/>
      <c r="G16" s="2"/>
      <c r="H16" s="2"/>
      <c r="I16" s="2"/>
      <c r="J16" s="2"/>
      <c r="K16" s="2"/>
      <c r="L16" s="2"/>
      <c r="M16" s="2"/>
    </row>
    <row r="17" spans="1:13" x14ac:dyDescent="0.2">
      <c r="A17" s="2"/>
      <c r="B17" s="2"/>
      <c r="C17" s="2"/>
      <c r="D17" s="2"/>
      <c r="E17" s="2"/>
      <c r="F17" s="2"/>
      <c r="G17" s="2"/>
      <c r="H17" s="2"/>
      <c r="I17" s="2"/>
      <c r="J17" s="2"/>
      <c r="K17" s="2"/>
      <c r="L17" s="2"/>
      <c r="M17" s="2"/>
    </row>
    <row r="18" spans="1:13" x14ac:dyDescent="0.2">
      <c r="A18" s="2"/>
      <c r="B18" s="2"/>
      <c r="C18" s="2"/>
      <c r="D18" s="2"/>
      <c r="E18" s="2"/>
      <c r="F18" s="2"/>
      <c r="G18" s="2"/>
      <c r="H18" s="2"/>
      <c r="I18" s="2"/>
      <c r="J18" s="2"/>
      <c r="K18" s="2"/>
      <c r="L18" s="2"/>
      <c r="M18" s="2"/>
    </row>
    <row r="19" spans="1:13" x14ac:dyDescent="0.2">
      <c r="A19" s="2"/>
      <c r="B19" s="2"/>
      <c r="C19" s="2"/>
      <c r="D19" s="2"/>
      <c r="E19" s="2"/>
      <c r="F19" s="2"/>
      <c r="G19" s="2"/>
      <c r="H19" s="2"/>
      <c r="I19" s="2"/>
      <c r="J19" s="2"/>
      <c r="K19" s="2"/>
      <c r="L19" s="2"/>
      <c r="M19" s="2"/>
    </row>
    <row r="20" spans="1:13" x14ac:dyDescent="0.2">
      <c r="A20" s="2"/>
      <c r="B20" s="2"/>
      <c r="C20" s="2"/>
      <c r="D20" s="2"/>
      <c r="E20" s="2"/>
      <c r="F20" s="2"/>
      <c r="G20" s="2"/>
      <c r="H20" s="2"/>
      <c r="I20" s="2"/>
      <c r="J20" s="2"/>
      <c r="K20" s="2"/>
      <c r="L20" s="2"/>
      <c r="M20" s="2"/>
    </row>
    <row r="21" spans="1:13" x14ac:dyDescent="0.2">
      <c r="A21" s="2"/>
      <c r="B21" s="2"/>
      <c r="C21" s="2"/>
      <c r="D21" s="2"/>
      <c r="E21" s="2"/>
      <c r="F21" s="2"/>
      <c r="G21" s="2"/>
      <c r="H21" s="2"/>
      <c r="I21" s="2"/>
      <c r="J21" s="2"/>
      <c r="K21" s="2"/>
      <c r="L21" s="2"/>
      <c r="M21" s="2"/>
    </row>
    <row r="22" spans="1:13" x14ac:dyDescent="0.2">
      <c r="A22" s="2"/>
      <c r="B22" s="2"/>
      <c r="C22" s="2"/>
      <c r="D22" s="2"/>
      <c r="E22" s="2"/>
      <c r="F22" s="2"/>
      <c r="G22" s="2"/>
      <c r="H22" s="2"/>
      <c r="I22" s="2"/>
      <c r="J22" s="2"/>
      <c r="K22" s="2"/>
      <c r="L22" s="2"/>
      <c r="M22" s="2"/>
    </row>
    <row r="23" spans="1:13" x14ac:dyDescent="0.2">
      <c r="A23" s="2"/>
      <c r="B23" s="2"/>
      <c r="C23" s="2"/>
      <c r="D23" s="2"/>
      <c r="E23" s="2"/>
      <c r="F23" s="2"/>
      <c r="G23" s="2"/>
      <c r="H23" s="2"/>
      <c r="I23" s="2"/>
      <c r="J23" s="2"/>
      <c r="K23" s="2"/>
      <c r="L23" s="2"/>
      <c r="M23" s="2"/>
    </row>
    <row r="24" spans="1:13" x14ac:dyDescent="0.2">
      <c r="A24" s="2"/>
      <c r="B24" s="2"/>
      <c r="C24" s="2"/>
      <c r="D24" s="2"/>
      <c r="E24" s="2"/>
      <c r="F24" s="2"/>
      <c r="G24" s="2"/>
      <c r="H24" s="2"/>
      <c r="I24" s="2"/>
      <c r="J24" s="2"/>
      <c r="K24" s="2"/>
      <c r="L24" s="2"/>
      <c r="M24" s="2"/>
    </row>
    <row r="25" spans="1:13" x14ac:dyDescent="0.2">
      <c r="A25" s="2"/>
      <c r="B25" s="2"/>
      <c r="C25" s="2"/>
      <c r="D25" s="2"/>
      <c r="E25" s="2"/>
      <c r="F25" s="2"/>
      <c r="G25" s="2"/>
      <c r="H25" s="2"/>
      <c r="I25" s="2"/>
      <c r="J25" s="2"/>
      <c r="K25" s="2"/>
      <c r="L25" s="2"/>
      <c r="M25" s="2"/>
    </row>
    <row r="26" spans="1:13" x14ac:dyDescent="0.2">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4576-2992-4981-9293-0911A4715E05}">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x14ac:dyDescent="0.15"/>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x14ac:dyDescent="0.2">
      <c r="A1" s="41" t="s">
        <v>318</v>
      </c>
      <c r="B1" s="41" t="s">
        <v>355</v>
      </c>
      <c r="C1" s="71" t="s">
        <v>356</v>
      </c>
      <c r="D1" s="71" t="s">
        <v>357</v>
      </c>
      <c r="E1" s="41" t="s">
        <v>358</v>
      </c>
      <c r="F1" s="41" t="s">
        <v>359</v>
      </c>
      <c r="G1" s="41" t="s">
        <v>360</v>
      </c>
      <c r="H1" s="41" t="s">
        <v>361</v>
      </c>
      <c r="I1" s="41" t="s">
        <v>362</v>
      </c>
      <c r="J1" s="41" t="s">
        <v>363</v>
      </c>
      <c r="K1" s="41" t="s">
        <v>364</v>
      </c>
      <c r="L1" s="41" t="s">
        <v>365</v>
      </c>
      <c r="M1" s="41" t="s">
        <v>366</v>
      </c>
      <c r="N1" s="41" t="s">
        <v>367</v>
      </c>
      <c r="O1" s="41" t="s">
        <v>368</v>
      </c>
      <c r="P1" s="41" t="s">
        <v>369</v>
      </c>
      <c r="Q1" s="71" t="s">
        <v>370</v>
      </c>
      <c r="R1" s="71" t="s">
        <v>371</v>
      </c>
      <c r="S1" s="72" t="s">
        <v>453</v>
      </c>
      <c r="T1" s="72" t="s">
        <v>454</v>
      </c>
      <c r="U1" s="41" t="s">
        <v>372</v>
      </c>
      <c r="V1" s="41" t="s">
        <v>373</v>
      </c>
      <c r="W1" s="71" t="s">
        <v>374</v>
      </c>
      <c r="X1" s="71" t="s">
        <v>375</v>
      </c>
      <c r="Y1" s="41" t="s">
        <v>376</v>
      </c>
      <c r="Z1" s="41" t="s">
        <v>377</v>
      </c>
      <c r="AA1" s="41" t="s">
        <v>378</v>
      </c>
      <c r="AB1" s="41" t="s">
        <v>379</v>
      </c>
      <c r="AC1" s="71" t="s">
        <v>380</v>
      </c>
      <c r="AD1" s="71" t="s">
        <v>381</v>
      </c>
      <c r="AE1" s="41" t="s">
        <v>382</v>
      </c>
      <c r="AF1" s="41" t="s">
        <v>383</v>
      </c>
      <c r="AG1" s="71" t="s">
        <v>384</v>
      </c>
      <c r="AH1" s="71" t="s">
        <v>385</v>
      </c>
      <c r="AI1" s="41" t="s">
        <v>386</v>
      </c>
      <c r="AJ1" s="41" t="s">
        <v>387</v>
      </c>
      <c r="AK1" s="71" t="s">
        <v>388</v>
      </c>
      <c r="AL1" s="71" t="s">
        <v>389</v>
      </c>
      <c r="AM1" s="41" t="s">
        <v>390</v>
      </c>
      <c r="AN1" s="41" t="s">
        <v>391</v>
      </c>
    </row>
    <row r="2" spans="1:40" x14ac:dyDescent="0.15">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x14ac:dyDescent="0.15">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x14ac:dyDescent="0.15">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x14ac:dyDescent="0.15">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x14ac:dyDescent="0.15">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x14ac:dyDescent="0.15">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x14ac:dyDescent="0.15">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x14ac:dyDescent="0.15">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x14ac:dyDescent="0.15">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x14ac:dyDescent="0.15">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x14ac:dyDescent="0.15">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x14ac:dyDescent="0.15">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x14ac:dyDescent="0.15">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x14ac:dyDescent="0.15">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x14ac:dyDescent="0.15">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x14ac:dyDescent="0.15">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x14ac:dyDescent="0.15">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x14ac:dyDescent="0.15">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x14ac:dyDescent="0.15">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x14ac:dyDescent="0.15">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x14ac:dyDescent="0.15">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x14ac:dyDescent="0.15">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x14ac:dyDescent="0.15">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x14ac:dyDescent="0.15">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x14ac:dyDescent="0.15">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x14ac:dyDescent="0.15">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x14ac:dyDescent="0.15">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x14ac:dyDescent="0.15">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x14ac:dyDescent="0.15">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x14ac:dyDescent="0.15">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x14ac:dyDescent="0.15">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x14ac:dyDescent="0.15">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x14ac:dyDescent="0.15">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x14ac:dyDescent="0.15">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x14ac:dyDescent="0.15">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x14ac:dyDescent="0.15">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x14ac:dyDescent="0.15">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x14ac:dyDescent="0.15">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x14ac:dyDescent="0.15">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x14ac:dyDescent="0.15">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x14ac:dyDescent="0.15">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x14ac:dyDescent="0.15">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x14ac:dyDescent="0.15">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x14ac:dyDescent="0.15">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x14ac:dyDescent="0.15">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x14ac:dyDescent="0.15">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x14ac:dyDescent="0.15">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x14ac:dyDescent="0.15">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x14ac:dyDescent="0.15">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x14ac:dyDescent="0.15">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x14ac:dyDescent="0.15">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x14ac:dyDescent="0.15">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x14ac:dyDescent="0.15">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x14ac:dyDescent="0.15">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x14ac:dyDescent="0.15">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x14ac:dyDescent="0.15">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x14ac:dyDescent="0.15">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x14ac:dyDescent="0.15">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x14ac:dyDescent="0.15">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x14ac:dyDescent="0.15">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x14ac:dyDescent="0.15">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x14ac:dyDescent="0.15">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x14ac:dyDescent="0.15">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x14ac:dyDescent="0.15">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x14ac:dyDescent="0.15">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x14ac:dyDescent="0.15">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x14ac:dyDescent="0.15">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x14ac:dyDescent="0.15">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x14ac:dyDescent="0.15">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x14ac:dyDescent="0.15">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x14ac:dyDescent="0.15">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x14ac:dyDescent="0.15">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x14ac:dyDescent="0.15">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x14ac:dyDescent="0.15">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x14ac:dyDescent="0.15">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x14ac:dyDescent="0.15">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x14ac:dyDescent="0.15">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x14ac:dyDescent="0.15">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x14ac:dyDescent="0.15">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x14ac:dyDescent="0.15">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x14ac:dyDescent="0.15">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x14ac:dyDescent="0.15">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x14ac:dyDescent="0.15">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x14ac:dyDescent="0.15">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x14ac:dyDescent="0.15">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x14ac:dyDescent="0.15">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x14ac:dyDescent="0.15">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x14ac:dyDescent="0.15">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x14ac:dyDescent="0.15">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x14ac:dyDescent="0.15">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x14ac:dyDescent="0.15">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x14ac:dyDescent="0.15">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x14ac:dyDescent="0.15">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x14ac:dyDescent="0.15">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x14ac:dyDescent="0.15">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x14ac:dyDescent="0.15">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x14ac:dyDescent="0.15">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x14ac:dyDescent="0.15">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x14ac:dyDescent="0.15">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x14ac:dyDescent="0.15">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x14ac:dyDescent="0.15">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x14ac:dyDescent="0.15">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x14ac:dyDescent="0.15">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x14ac:dyDescent="0.15">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x14ac:dyDescent="0.15">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x14ac:dyDescent="0.15">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x14ac:dyDescent="0.15">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x14ac:dyDescent="0.15">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x14ac:dyDescent="0.15">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x14ac:dyDescent="0.15">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x14ac:dyDescent="0.15">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x14ac:dyDescent="0.15">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x14ac:dyDescent="0.15">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x14ac:dyDescent="0.15">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x14ac:dyDescent="0.15">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x14ac:dyDescent="0.15">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x14ac:dyDescent="0.15">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x14ac:dyDescent="0.15">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x14ac:dyDescent="0.15">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x14ac:dyDescent="0.15">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x14ac:dyDescent="0.15">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x14ac:dyDescent="0.15">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x14ac:dyDescent="0.15">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x14ac:dyDescent="0.15">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x14ac:dyDescent="0.15">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x14ac:dyDescent="0.15">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x14ac:dyDescent="0.15">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x14ac:dyDescent="0.15">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x14ac:dyDescent="0.15">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x14ac:dyDescent="0.15">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x14ac:dyDescent="0.15">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x14ac:dyDescent="0.15">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x14ac:dyDescent="0.15">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x14ac:dyDescent="0.15">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x14ac:dyDescent="0.15">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x14ac:dyDescent="0.15">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x14ac:dyDescent="0.15">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x14ac:dyDescent="0.15">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x14ac:dyDescent="0.15">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x14ac:dyDescent="0.15">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x14ac:dyDescent="0.15">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x14ac:dyDescent="0.15">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x14ac:dyDescent="0.15">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x14ac:dyDescent="0.15">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x14ac:dyDescent="0.15">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x14ac:dyDescent="0.15">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x14ac:dyDescent="0.15">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x14ac:dyDescent="0.15">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x14ac:dyDescent="0.15">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x14ac:dyDescent="0.15">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x14ac:dyDescent="0.15">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x14ac:dyDescent="0.15">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x14ac:dyDescent="0.15">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x14ac:dyDescent="0.15">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x14ac:dyDescent="0.15">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x14ac:dyDescent="0.15">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x14ac:dyDescent="0.15">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x14ac:dyDescent="0.15">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x14ac:dyDescent="0.15">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x14ac:dyDescent="0.15">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x14ac:dyDescent="0.15">
      <c r="A162" s="73">
        <v>255204</v>
      </c>
      <c r="B162" s="74" t="s">
        <v>444</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x14ac:dyDescent="0.15">
      <c r="A163" s="73">
        <v>255205</v>
      </c>
      <c r="B163" s="74" t="s">
        <v>445</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x14ac:dyDescent="0.15">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x14ac:dyDescent="0.15">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E8F02-B10F-489E-A593-C09CDD5541B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x14ac:dyDescent="0.2"/>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x14ac:dyDescent="0.2">
      <c r="A1" s="20" t="s">
        <v>246</v>
      </c>
      <c r="B1" s="21" t="s">
        <v>247</v>
      </c>
      <c r="C1" s="36" t="s">
        <v>319</v>
      </c>
      <c r="D1" s="36" t="s">
        <v>320</v>
      </c>
      <c r="E1" s="37" t="s">
        <v>321</v>
      </c>
      <c r="F1" s="21" t="s">
        <v>322</v>
      </c>
      <c r="G1" s="21" t="s">
        <v>323</v>
      </c>
      <c r="H1" s="21" t="s">
        <v>324</v>
      </c>
    </row>
    <row r="2" spans="1:8" x14ac:dyDescent="0.2">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x14ac:dyDescent="0.2">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x14ac:dyDescent="0.2">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x14ac:dyDescent="0.2">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x14ac:dyDescent="0.2">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x14ac:dyDescent="0.2">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x14ac:dyDescent="0.2">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x14ac:dyDescent="0.2">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x14ac:dyDescent="0.2">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x14ac:dyDescent="0.2">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x14ac:dyDescent="0.2">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x14ac:dyDescent="0.2">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x14ac:dyDescent="0.2">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x14ac:dyDescent="0.2">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x14ac:dyDescent="0.2">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x14ac:dyDescent="0.2">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x14ac:dyDescent="0.2">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x14ac:dyDescent="0.2">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x14ac:dyDescent="0.2">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x14ac:dyDescent="0.2">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x14ac:dyDescent="0.2">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x14ac:dyDescent="0.2">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x14ac:dyDescent="0.2">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x14ac:dyDescent="0.2">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x14ac:dyDescent="0.2">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x14ac:dyDescent="0.2">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x14ac:dyDescent="0.2">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x14ac:dyDescent="0.2">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x14ac:dyDescent="0.2">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x14ac:dyDescent="0.2">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x14ac:dyDescent="0.2">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x14ac:dyDescent="0.2">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x14ac:dyDescent="0.2">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x14ac:dyDescent="0.2">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x14ac:dyDescent="0.2">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x14ac:dyDescent="0.2">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x14ac:dyDescent="0.2">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x14ac:dyDescent="0.2">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x14ac:dyDescent="0.2">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x14ac:dyDescent="0.2">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x14ac:dyDescent="0.2">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x14ac:dyDescent="0.2">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x14ac:dyDescent="0.2">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x14ac:dyDescent="0.2">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x14ac:dyDescent="0.2">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x14ac:dyDescent="0.2">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x14ac:dyDescent="0.2">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x14ac:dyDescent="0.2">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x14ac:dyDescent="0.2">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x14ac:dyDescent="0.2">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x14ac:dyDescent="0.2">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x14ac:dyDescent="0.2">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x14ac:dyDescent="0.2">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x14ac:dyDescent="0.2">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x14ac:dyDescent="0.2">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x14ac:dyDescent="0.2">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x14ac:dyDescent="0.2">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x14ac:dyDescent="0.2">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x14ac:dyDescent="0.2">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x14ac:dyDescent="0.2">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x14ac:dyDescent="0.2">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x14ac:dyDescent="0.2">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x14ac:dyDescent="0.2">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x14ac:dyDescent="0.2">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x14ac:dyDescent="0.2">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x14ac:dyDescent="0.2">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x14ac:dyDescent="0.2">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x14ac:dyDescent="0.2">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x14ac:dyDescent="0.2">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x14ac:dyDescent="0.2">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x14ac:dyDescent="0.2">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x14ac:dyDescent="0.2">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x14ac:dyDescent="0.2">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x14ac:dyDescent="0.2">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x14ac:dyDescent="0.2">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x14ac:dyDescent="0.2">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x14ac:dyDescent="0.2">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x14ac:dyDescent="0.2">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x14ac:dyDescent="0.2">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x14ac:dyDescent="0.2">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x14ac:dyDescent="0.2">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x14ac:dyDescent="0.2">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x14ac:dyDescent="0.2">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x14ac:dyDescent="0.2">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x14ac:dyDescent="0.2">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x14ac:dyDescent="0.2">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x14ac:dyDescent="0.2">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x14ac:dyDescent="0.2">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x14ac:dyDescent="0.2">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x14ac:dyDescent="0.2">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x14ac:dyDescent="0.2">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x14ac:dyDescent="0.2">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x14ac:dyDescent="0.2">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x14ac:dyDescent="0.2">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x14ac:dyDescent="0.2">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x14ac:dyDescent="0.2">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x14ac:dyDescent="0.2">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x14ac:dyDescent="0.2">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x14ac:dyDescent="0.2">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x14ac:dyDescent="0.2">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x14ac:dyDescent="0.2">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x14ac:dyDescent="0.2">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x14ac:dyDescent="0.2">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x14ac:dyDescent="0.2">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x14ac:dyDescent="0.2">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x14ac:dyDescent="0.2">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x14ac:dyDescent="0.2">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x14ac:dyDescent="0.2">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x14ac:dyDescent="0.2">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x14ac:dyDescent="0.2">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x14ac:dyDescent="0.2">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x14ac:dyDescent="0.2">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x14ac:dyDescent="0.2">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x14ac:dyDescent="0.2">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x14ac:dyDescent="0.2">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x14ac:dyDescent="0.2">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x14ac:dyDescent="0.2">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x14ac:dyDescent="0.2">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x14ac:dyDescent="0.2">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x14ac:dyDescent="0.2">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x14ac:dyDescent="0.2">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x14ac:dyDescent="0.2">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x14ac:dyDescent="0.2">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x14ac:dyDescent="0.2">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x14ac:dyDescent="0.2">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x14ac:dyDescent="0.2">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x14ac:dyDescent="0.2">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x14ac:dyDescent="0.2">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x14ac:dyDescent="0.2">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x14ac:dyDescent="0.2">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x14ac:dyDescent="0.2">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x14ac:dyDescent="0.2">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x14ac:dyDescent="0.2">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x14ac:dyDescent="0.2">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x14ac:dyDescent="0.2">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x14ac:dyDescent="0.2">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x14ac:dyDescent="0.2">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x14ac:dyDescent="0.2">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x14ac:dyDescent="0.2">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x14ac:dyDescent="0.2">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x14ac:dyDescent="0.2">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x14ac:dyDescent="0.2">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x14ac:dyDescent="0.2">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x14ac:dyDescent="0.2">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x14ac:dyDescent="0.2">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x14ac:dyDescent="0.2">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x14ac:dyDescent="0.2">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x14ac:dyDescent="0.2">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x14ac:dyDescent="0.2">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x14ac:dyDescent="0.2">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x14ac:dyDescent="0.2">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x14ac:dyDescent="0.2">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x14ac:dyDescent="0.2">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x14ac:dyDescent="0.2">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x14ac:dyDescent="0.2">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x14ac:dyDescent="0.2">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x14ac:dyDescent="0.2">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x14ac:dyDescent="0.2">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x14ac:dyDescent="0.2">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x14ac:dyDescent="0.2">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x14ac:dyDescent="0.2">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x14ac:dyDescent="0.2">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x14ac:dyDescent="0.2">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x14ac:dyDescent="0.2">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x14ac:dyDescent="0.2">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x14ac:dyDescent="0.2">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x14ac:dyDescent="0.2">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x14ac:dyDescent="0.2">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x14ac:dyDescent="0.2">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x14ac:dyDescent="0.2">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x14ac:dyDescent="0.2">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x14ac:dyDescent="0.2">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x14ac:dyDescent="0.2">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x14ac:dyDescent="0.2">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x14ac:dyDescent="0.2">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x14ac:dyDescent="0.2">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x14ac:dyDescent="0.2">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x14ac:dyDescent="0.2">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x14ac:dyDescent="0.2">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x14ac:dyDescent="0.2">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x14ac:dyDescent="0.2">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x14ac:dyDescent="0.2">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x14ac:dyDescent="0.2">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x14ac:dyDescent="0.2">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x14ac:dyDescent="0.2">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x14ac:dyDescent="0.2">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x14ac:dyDescent="0.2">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x14ac:dyDescent="0.2">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x14ac:dyDescent="0.2">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x14ac:dyDescent="0.2">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x14ac:dyDescent="0.2">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x14ac:dyDescent="0.2">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x14ac:dyDescent="0.2">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x14ac:dyDescent="0.2">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x14ac:dyDescent="0.2">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x14ac:dyDescent="0.2">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x14ac:dyDescent="0.2">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x14ac:dyDescent="0.2">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x14ac:dyDescent="0.2">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x14ac:dyDescent="0.2">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x14ac:dyDescent="0.2">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x14ac:dyDescent="0.2">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x14ac:dyDescent="0.2">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x14ac:dyDescent="0.2">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x14ac:dyDescent="0.2">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x14ac:dyDescent="0.2">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x14ac:dyDescent="0.2">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x14ac:dyDescent="0.2">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x14ac:dyDescent="0.2">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x14ac:dyDescent="0.2">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x14ac:dyDescent="0.2">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x14ac:dyDescent="0.2">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x14ac:dyDescent="0.2">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x14ac:dyDescent="0.2">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x14ac:dyDescent="0.2">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x14ac:dyDescent="0.2">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x14ac:dyDescent="0.2">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x14ac:dyDescent="0.2">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x14ac:dyDescent="0.2">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x14ac:dyDescent="0.2">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x14ac:dyDescent="0.2">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x14ac:dyDescent="0.2">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x14ac:dyDescent="0.2">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x14ac:dyDescent="0.2">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x14ac:dyDescent="0.2">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x14ac:dyDescent="0.2">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x14ac:dyDescent="0.2">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x14ac:dyDescent="0.2">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x14ac:dyDescent="0.2">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x14ac:dyDescent="0.2">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x14ac:dyDescent="0.2">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x14ac:dyDescent="0.2">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x14ac:dyDescent="0.2">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x14ac:dyDescent="0.2">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x14ac:dyDescent="0.2">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x14ac:dyDescent="0.2">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x14ac:dyDescent="0.2">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x14ac:dyDescent="0.2">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x14ac:dyDescent="0.2">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x14ac:dyDescent="0.2">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x14ac:dyDescent="0.2">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x14ac:dyDescent="0.2">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x14ac:dyDescent="0.2">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x14ac:dyDescent="0.2">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x14ac:dyDescent="0.2">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x14ac:dyDescent="0.2">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x14ac:dyDescent="0.2">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x14ac:dyDescent="0.2">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x14ac:dyDescent="0.2">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x14ac:dyDescent="0.2">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x14ac:dyDescent="0.2">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x14ac:dyDescent="0.2">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x14ac:dyDescent="0.2">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x14ac:dyDescent="0.2">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x14ac:dyDescent="0.2">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x14ac:dyDescent="0.2">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x14ac:dyDescent="0.2">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x14ac:dyDescent="0.2">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x14ac:dyDescent="0.2">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x14ac:dyDescent="0.2">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x14ac:dyDescent="0.2">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x14ac:dyDescent="0.2">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x14ac:dyDescent="0.2">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x14ac:dyDescent="0.2">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x14ac:dyDescent="0.2">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x14ac:dyDescent="0.2">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x14ac:dyDescent="0.2">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x14ac:dyDescent="0.2">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x14ac:dyDescent="0.2">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x14ac:dyDescent="0.2">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x14ac:dyDescent="0.2">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x14ac:dyDescent="0.2">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x14ac:dyDescent="0.2">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x14ac:dyDescent="0.2">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x14ac:dyDescent="0.2">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x14ac:dyDescent="0.2">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x14ac:dyDescent="0.2">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x14ac:dyDescent="0.2">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x14ac:dyDescent="0.2">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x14ac:dyDescent="0.2">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x14ac:dyDescent="0.2">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x14ac:dyDescent="0.2">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x14ac:dyDescent="0.2">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x14ac:dyDescent="0.2">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x14ac:dyDescent="0.2">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x14ac:dyDescent="0.2">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x14ac:dyDescent="0.2">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x14ac:dyDescent="0.2">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x14ac:dyDescent="0.2">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x14ac:dyDescent="0.2">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x14ac:dyDescent="0.2">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x14ac:dyDescent="0.2">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x14ac:dyDescent="0.2">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x14ac:dyDescent="0.2">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x14ac:dyDescent="0.2">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x14ac:dyDescent="0.2">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x14ac:dyDescent="0.2">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x14ac:dyDescent="0.2">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x14ac:dyDescent="0.2">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x14ac:dyDescent="0.2">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x14ac:dyDescent="0.2">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x14ac:dyDescent="0.2">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x14ac:dyDescent="0.2">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x14ac:dyDescent="0.2">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x14ac:dyDescent="0.2">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x14ac:dyDescent="0.2">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x14ac:dyDescent="0.2">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x14ac:dyDescent="0.2">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x14ac:dyDescent="0.2">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x14ac:dyDescent="0.2">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x14ac:dyDescent="0.2">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x14ac:dyDescent="0.2">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x14ac:dyDescent="0.2">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x14ac:dyDescent="0.2">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x14ac:dyDescent="0.2">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x14ac:dyDescent="0.2">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x14ac:dyDescent="0.2">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x14ac:dyDescent="0.2">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x14ac:dyDescent="0.2">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x14ac:dyDescent="0.2">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x14ac:dyDescent="0.2">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x14ac:dyDescent="0.2">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x14ac:dyDescent="0.2">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x14ac:dyDescent="0.2">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x14ac:dyDescent="0.2">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x14ac:dyDescent="0.2">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x14ac:dyDescent="0.2">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x14ac:dyDescent="0.2">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x14ac:dyDescent="0.2">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x14ac:dyDescent="0.2">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x14ac:dyDescent="0.2">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x14ac:dyDescent="0.2">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x14ac:dyDescent="0.2">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x14ac:dyDescent="0.2">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x14ac:dyDescent="0.2">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x14ac:dyDescent="0.2">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x14ac:dyDescent="0.2">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x14ac:dyDescent="0.2">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x14ac:dyDescent="0.2">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x14ac:dyDescent="0.2">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x14ac:dyDescent="0.2">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x14ac:dyDescent="0.2">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x14ac:dyDescent="0.2">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x14ac:dyDescent="0.2">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x14ac:dyDescent="0.2">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x14ac:dyDescent="0.2">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x14ac:dyDescent="0.2">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x14ac:dyDescent="0.2">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x14ac:dyDescent="0.2">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x14ac:dyDescent="0.2">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x14ac:dyDescent="0.2">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x14ac:dyDescent="0.2">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x14ac:dyDescent="0.2">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x14ac:dyDescent="0.2">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x14ac:dyDescent="0.2">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x14ac:dyDescent="0.2">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x14ac:dyDescent="0.2">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x14ac:dyDescent="0.2">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x14ac:dyDescent="0.2">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x14ac:dyDescent="0.2">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x14ac:dyDescent="0.2">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x14ac:dyDescent="0.2">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x14ac:dyDescent="0.2">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x14ac:dyDescent="0.2">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x14ac:dyDescent="0.2">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x14ac:dyDescent="0.2">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x14ac:dyDescent="0.2">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x14ac:dyDescent="0.2">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x14ac:dyDescent="0.2">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x14ac:dyDescent="0.2">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x14ac:dyDescent="0.2">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x14ac:dyDescent="0.2">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x14ac:dyDescent="0.2">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x14ac:dyDescent="0.2">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x14ac:dyDescent="0.2">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x14ac:dyDescent="0.2">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x14ac:dyDescent="0.2">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x14ac:dyDescent="0.2">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x14ac:dyDescent="0.2">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x14ac:dyDescent="0.2">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x14ac:dyDescent="0.2">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x14ac:dyDescent="0.2">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x14ac:dyDescent="0.2">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x14ac:dyDescent="0.2">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x14ac:dyDescent="0.2">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x14ac:dyDescent="0.2">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x14ac:dyDescent="0.2">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x14ac:dyDescent="0.2">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x14ac:dyDescent="0.2">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x14ac:dyDescent="0.2">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x14ac:dyDescent="0.2">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x14ac:dyDescent="0.2">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x14ac:dyDescent="0.2">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x14ac:dyDescent="0.2">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x14ac:dyDescent="0.2">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x14ac:dyDescent="0.2">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x14ac:dyDescent="0.2">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x14ac:dyDescent="0.2">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x14ac:dyDescent="0.2">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x14ac:dyDescent="0.2">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x14ac:dyDescent="0.2">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x14ac:dyDescent="0.2">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x14ac:dyDescent="0.2">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x14ac:dyDescent="0.2">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x14ac:dyDescent="0.2">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x14ac:dyDescent="0.2">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x14ac:dyDescent="0.2">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x14ac:dyDescent="0.2">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x14ac:dyDescent="0.2">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x14ac:dyDescent="0.2">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x14ac:dyDescent="0.2">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x14ac:dyDescent="0.2">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x14ac:dyDescent="0.2">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x14ac:dyDescent="0.2">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x14ac:dyDescent="0.2">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x14ac:dyDescent="0.2">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x14ac:dyDescent="0.2">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x14ac:dyDescent="0.2">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x14ac:dyDescent="0.2">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x14ac:dyDescent="0.2">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x14ac:dyDescent="0.2">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x14ac:dyDescent="0.2">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x14ac:dyDescent="0.2">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x14ac:dyDescent="0.2">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x14ac:dyDescent="0.2">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x14ac:dyDescent="0.2">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x14ac:dyDescent="0.2">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x14ac:dyDescent="0.2">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x14ac:dyDescent="0.2">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x14ac:dyDescent="0.2">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x14ac:dyDescent="0.2">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x14ac:dyDescent="0.2">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x14ac:dyDescent="0.2">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x14ac:dyDescent="0.2">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x14ac:dyDescent="0.2">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x14ac:dyDescent="0.2">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x14ac:dyDescent="0.2">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x14ac:dyDescent="0.2">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x14ac:dyDescent="0.2">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x14ac:dyDescent="0.2">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x14ac:dyDescent="0.2">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x14ac:dyDescent="0.2">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x14ac:dyDescent="0.2">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x14ac:dyDescent="0.2">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x14ac:dyDescent="0.2">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x14ac:dyDescent="0.2">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x14ac:dyDescent="0.2">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x14ac:dyDescent="0.2">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x14ac:dyDescent="0.2">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x14ac:dyDescent="0.2">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x14ac:dyDescent="0.2">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x14ac:dyDescent="0.2">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x14ac:dyDescent="0.2">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x14ac:dyDescent="0.2">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x14ac:dyDescent="0.2">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x14ac:dyDescent="0.2">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x14ac:dyDescent="0.2">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x14ac:dyDescent="0.2">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x14ac:dyDescent="0.2">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x14ac:dyDescent="0.2">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x14ac:dyDescent="0.2">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x14ac:dyDescent="0.2">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x14ac:dyDescent="0.2">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x14ac:dyDescent="0.2">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x14ac:dyDescent="0.2">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x14ac:dyDescent="0.2">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x14ac:dyDescent="0.2">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x14ac:dyDescent="0.2">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x14ac:dyDescent="0.2">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x14ac:dyDescent="0.2">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x14ac:dyDescent="0.2">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x14ac:dyDescent="0.2">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x14ac:dyDescent="0.2">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x14ac:dyDescent="0.2">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x14ac:dyDescent="0.2">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x14ac:dyDescent="0.2">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x14ac:dyDescent="0.2">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x14ac:dyDescent="0.2">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x14ac:dyDescent="0.2">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x14ac:dyDescent="0.2">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x14ac:dyDescent="0.2">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x14ac:dyDescent="0.2">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x14ac:dyDescent="0.2">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x14ac:dyDescent="0.2">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x14ac:dyDescent="0.2">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x14ac:dyDescent="0.2">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x14ac:dyDescent="0.2">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x14ac:dyDescent="0.2">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x14ac:dyDescent="0.2">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x14ac:dyDescent="0.2">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x14ac:dyDescent="0.2">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x14ac:dyDescent="0.2">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x14ac:dyDescent="0.2">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x14ac:dyDescent="0.2">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x14ac:dyDescent="0.2">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x14ac:dyDescent="0.2">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x14ac:dyDescent="0.2">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x14ac:dyDescent="0.2">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x14ac:dyDescent="0.2">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x14ac:dyDescent="0.2">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x14ac:dyDescent="0.2">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x14ac:dyDescent="0.2">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x14ac:dyDescent="0.2">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x14ac:dyDescent="0.2">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x14ac:dyDescent="0.2">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x14ac:dyDescent="0.2">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x14ac:dyDescent="0.2">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x14ac:dyDescent="0.2">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x14ac:dyDescent="0.2">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x14ac:dyDescent="0.2">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x14ac:dyDescent="0.2">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x14ac:dyDescent="0.2">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x14ac:dyDescent="0.2">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x14ac:dyDescent="0.2">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x14ac:dyDescent="0.2">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x14ac:dyDescent="0.2">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x14ac:dyDescent="0.2">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x14ac:dyDescent="0.2">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x14ac:dyDescent="0.2">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x14ac:dyDescent="0.2">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x14ac:dyDescent="0.2">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x14ac:dyDescent="0.2">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x14ac:dyDescent="0.2">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x14ac:dyDescent="0.2">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x14ac:dyDescent="0.2">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x14ac:dyDescent="0.2">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x14ac:dyDescent="0.2">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x14ac:dyDescent="0.2">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x14ac:dyDescent="0.2">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x14ac:dyDescent="0.2">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x14ac:dyDescent="0.2">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x14ac:dyDescent="0.2">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x14ac:dyDescent="0.2">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x14ac:dyDescent="0.2">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x14ac:dyDescent="0.2">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x14ac:dyDescent="0.2">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x14ac:dyDescent="0.2">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x14ac:dyDescent="0.2">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x14ac:dyDescent="0.2">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x14ac:dyDescent="0.2">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x14ac:dyDescent="0.2">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x14ac:dyDescent="0.2">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x14ac:dyDescent="0.2">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x14ac:dyDescent="0.2">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x14ac:dyDescent="0.2">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x14ac:dyDescent="0.2">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x14ac:dyDescent="0.2">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x14ac:dyDescent="0.2">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x14ac:dyDescent="0.2">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x14ac:dyDescent="0.2">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x14ac:dyDescent="0.2">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x14ac:dyDescent="0.2">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x14ac:dyDescent="0.2">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x14ac:dyDescent="0.2">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x14ac:dyDescent="0.2">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x14ac:dyDescent="0.2">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x14ac:dyDescent="0.2">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x14ac:dyDescent="0.2">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x14ac:dyDescent="0.2">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x14ac:dyDescent="0.2">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x14ac:dyDescent="0.2">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x14ac:dyDescent="0.2">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x14ac:dyDescent="0.2">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x14ac:dyDescent="0.2">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x14ac:dyDescent="0.2">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x14ac:dyDescent="0.2">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x14ac:dyDescent="0.2">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x14ac:dyDescent="0.2">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x14ac:dyDescent="0.2">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x14ac:dyDescent="0.2">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x14ac:dyDescent="0.2">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x14ac:dyDescent="0.2">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x14ac:dyDescent="0.2">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x14ac:dyDescent="0.2">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x14ac:dyDescent="0.2">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x14ac:dyDescent="0.2">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x14ac:dyDescent="0.2">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x14ac:dyDescent="0.2">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x14ac:dyDescent="0.2">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x14ac:dyDescent="0.2">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x14ac:dyDescent="0.2">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x14ac:dyDescent="0.2">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x14ac:dyDescent="0.2">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x14ac:dyDescent="0.2">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x14ac:dyDescent="0.2">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x14ac:dyDescent="0.2">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x14ac:dyDescent="0.2">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x14ac:dyDescent="0.2">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x14ac:dyDescent="0.2">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x14ac:dyDescent="0.2">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x14ac:dyDescent="0.2">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x14ac:dyDescent="0.2">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x14ac:dyDescent="0.2">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x14ac:dyDescent="0.2">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x14ac:dyDescent="0.2">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x14ac:dyDescent="0.2">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x14ac:dyDescent="0.2">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x14ac:dyDescent="0.2">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x14ac:dyDescent="0.2">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x14ac:dyDescent="0.2">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x14ac:dyDescent="0.2">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x14ac:dyDescent="0.2">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x14ac:dyDescent="0.2">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x14ac:dyDescent="0.2">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x14ac:dyDescent="0.2">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x14ac:dyDescent="0.2">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x14ac:dyDescent="0.2">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x14ac:dyDescent="0.2">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x14ac:dyDescent="0.2">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x14ac:dyDescent="0.2">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x14ac:dyDescent="0.2">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x14ac:dyDescent="0.2">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x14ac:dyDescent="0.2">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x14ac:dyDescent="0.2">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x14ac:dyDescent="0.2">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x14ac:dyDescent="0.2">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x14ac:dyDescent="0.2">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x14ac:dyDescent="0.2">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x14ac:dyDescent="0.2">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x14ac:dyDescent="0.2">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x14ac:dyDescent="0.2">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x14ac:dyDescent="0.2">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x14ac:dyDescent="0.2">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x14ac:dyDescent="0.2">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x14ac:dyDescent="0.2">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x14ac:dyDescent="0.2">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x14ac:dyDescent="0.2">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x14ac:dyDescent="0.2">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x14ac:dyDescent="0.2">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x14ac:dyDescent="0.2">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x14ac:dyDescent="0.2">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x14ac:dyDescent="0.2">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x14ac:dyDescent="0.2">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x14ac:dyDescent="0.2">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x14ac:dyDescent="0.2">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x14ac:dyDescent="0.2">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x14ac:dyDescent="0.2">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x14ac:dyDescent="0.2">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x14ac:dyDescent="0.2">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x14ac:dyDescent="0.2">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x14ac:dyDescent="0.2">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x14ac:dyDescent="0.2">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x14ac:dyDescent="0.2">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x14ac:dyDescent="0.2">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x14ac:dyDescent="0.2">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x14ac:dyDescent="0.2">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x14ac:dyDescent="0.2">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x14ac:dyDescent="0.2">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x14ac:dyDescent="0.2">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x14ac:dyDescent="0.2">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x14ac:dyDescent="0.2">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x14ac:dyDescent="0.2">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x14ac:dyDescent="0.2">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x14ac:dyDescent="0.2">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x14ac:dyDescent="0.2">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x14ac:dyDescent="0.2">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x14ac:dyDescent="0.2">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x14ac:dyDescent="0.2">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x14ac:dyDescent="0.2">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x14ac:dyDescent="0.2">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x14ac:dyDescent="0.2">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x14ac:dyDescent="0.2">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x14ac:dyDescent="0.2">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x14ac:dyDescent="0.2">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x14ac:dyDescent="0.2">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x14ac:dyDescent="0.2">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x14ac:dyDescent="0.2">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x14ac:dyDescent="0.2">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x14ac:dyDescent="0.2">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x14ac:dyDescent="0.2">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x14ac:dyDescent="0.2">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x14ac:dyDescent="0.2">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x14ac:dyDescent="0.2">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x14ac:dyDescent="0.2">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x14ac:dyDescent="0.2">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x14ac:dyDescent="0.2">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x14ac:dyDescent="0.2">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x14ac:dyDescent="0.2">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x14ac:dyDescent="0.2">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x14ac:dyDescent="0.2">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x14ac:dyDescent="0.2">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x14ac:dyDescent="0.2">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x14ac:dyDescent="0.2">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x14ac:dyDescent="0.2">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x14ac:dyDescent="0.2">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x14ac:dyDescent="0.2">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x14ac:dyDescent="0.2">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x14ac:dyDescent="0.2">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x14ac:dyDescent="0.2">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x14ac:dyDescent="0.2">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x14ac:dyDescent="0.2">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x14ac:dyDescent="0.2">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x14ac:dyDescent="0.2">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x14ac:dyDescent="0.2">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x14ac:dyDescent="0.2">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x14ac:dyDescent="0.2">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x14ac:dyDescent="0.2">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x14ac:dyDescent="0.2">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x14ac:dyDescent="0.2">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x14ac:dyDescent="0.2">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x14ac:dyDescent="0.2">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x14ac:dyDescent="0.2">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x14ac:dyDescent="0.2">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x14ac:dyDescent="0.2">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x14ac:dyDescent="0.2">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x14ac:dyDescent="0.2">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x14ac:dyDescent="0.2">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x14ac:dyDescent="0.2">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x14ac:dyDescent="0.2">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x14ac:dyDescent="0.2">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x14ac:dyDescent="0.2">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x14ac:dyDescent="0.2">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x14ac:dyDescent="0.2">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x14ac:dyDescent="0.2">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x14ac:dyDescent="0.2">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x14ac:dyDescent="0.2">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x14ac:dyDescent="0.2">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x14ac:dyDescent="0.2">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x14ac:dyDescent="0.2">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x14ac:dyDescent="0.2">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x14ac:dyDescent="0.2">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x14ac:dyDescent="0.2">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x14ac:dyDescent="0.2">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x14ac:dyDescent="0.2">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x14ac:dyDescent="0.2">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x14ac:dyDescent="0.2">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x14ac:dyDescent="0.2">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x14ac:dyDescent="0.2">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x14ac:dyDescent="0.2">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x14ac:dyDescent="0.2">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x14ac:dyDescent="0.2">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x14ac:dyDescent="0.2">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x14ac:dyDescent="0.2">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x14ac:dyDescent="0.2">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x14ac:dyDescent="0.2">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x14ac:dyDescent="0.2">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x14ac:dyDescent="0.2">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x14ac:dyDescent="0.2">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x14ac:dyDescent="0.2">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x14ac:dyDescent="0.2">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x14ac:dyDescent="0.2">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x14ac:dyDescent="0.2">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x14ac:dyDescent="0.2">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x14ac:dyDescent="0.2">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x14ac:dyDescent="0.2">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x14ac:dyDescent="0.2">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x14ac:dyDescent="0.2">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x14ac:dyDescent="0.2">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x14ac:dyDescent="0.2">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x14ac:dyDescent="0.2">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x14ac:dyDescent="0.2">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x14ac:dyDescent="0.2">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x14ac:dyDescent="0.2">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x14ac:dyDescent="0.2">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x14ac:dyDescent="0.2">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x14ac:dyDescent="0.2">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x14ac:dyDescent="0.2">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x14ac:dyDescent="0.2">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x14ac:dyDescent="0.2">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x14ac:dyDescent="0.2">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x14ac:dyDescent="0.2">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x14ac:dyDescent="0.2">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x14ac:dyDescent="0.2">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x14ac:dyDescent="0.2">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x14ac:dyDescent="0.2">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x14ac:dyDescent="0.2">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x14ac:dyDescent="0.2">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x14ac:dyDescent="0.2">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x14ac:dyDescent="0.2">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x14ac:dyDescent="0.2">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x14ac:dyDescent="0.2">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x14ac:dyDescent="0.2">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x14ac:dyDescent="0.2">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x14ac:dyDescent="0.2">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x14ac:dyDescent="0.2">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x14ac:dyDescent="0.2">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x14ac:dyDescent="0.2">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x14ac:dyDescent="0.2">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x14ac:dyDescent="0.2">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x14ac:dyDescent="0.2">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x14ac:dyDescent="0.2">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x14ac:dyDescent="0.2">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x14ac:dyDescent="0.2">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x14ac:dyDescent="0.2">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x14ac:dyDescent="0.2">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x14ac:dyDescent="0.2">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x14ac:dyDescent="0.2">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x14ac:dyDescent="0.2">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x14ac:dyDescent="0.2">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x14ac:dyDescent="0.2">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x14ac:dyDescent="0.2">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x14ac:dyDescent="0.2">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x14ac:dyDescent="0.2">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x14ac:dyDescent="0.2">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x14ac:dyDescent="0.2">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x14ac:dyDescent="0.2">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x14ac:dyDescent="0.2">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x14ac:dyDescent="0.2">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x14ac:dyDescent="0.2">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x14ac:dyDescent="0.2">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x14ac:dyDescent="0.2">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x14ac:dyDescent="0.2">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x14ac:dyDescent="0.2">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x14ac:dyDescent="0.2">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x14ac:dyDescent="0.2">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x14ac:dyDescent="0.2">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x14ac:dyDescent="0.2">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x14ac:dyDescent="0.2">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x14ac:dyDescent="0.2">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x14ac:dyDescent="0.2">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x14ac:dyDescent="0.2">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x14ac:dyDescent="0.2">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x14ac:dyDescent="0.2">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x14ac:dyDescent="0.2">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x14ac:dyDescent="0.2">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x14ac:dyDescent="0.2">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x14ac:dyDescent="0.2">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x14ac:dyDescent="0.2">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x14ac:dyDescent="0.2">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x14ac:dyDescent="0.2">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x14ac:dyDescent="0.2">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x14ac:dyDescent="0.2">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x14ac:dyDescent="0.2">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x14ac:dyDescent="0.2">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x14ac:dyDescent="0.2">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x14ac:dyDescent="0.2">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x14ac:dyDescent="0.2">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x14ac:dyDescent="0.2">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x14ac:dyDescent="0.2">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x14ac:dyDescent="0.2">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x14ac:dyDescent="0.2">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x14ac:dyDescent="0.2">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x14ac:dyDescent="0.2">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x14ac:dyDescent="0.2">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x14ac:dyDescent="0.2">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x14ac:dyDescent="0.2">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x14ac:dyDescent="0.2">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x14ac:dyDescent="0.2">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x14ac:dyDescent="0.2">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x14ac:dyDescent="0.2">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x14ac:dyDescent="0.2">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x14ac:dyDescent="0.2">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x14ac:dyDescent="0.2">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x14ac:dyDescent="0.2">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x14ac:dyDescent="0.2">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x14ac:dyDescent="0.2">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x14ac:dyDescent="0.2">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x14ac:dyDescent="0.2">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x14ac:dyDescent="0.2">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x14ac:dyDescent="0.2">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x14ac:dyDescent="0.2">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x14ac:dyDescent="0.2">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x14ac:dyDescent="0.2">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x14ac:dyDescent="0.2">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x14ac:dyDescent="0.2">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x14ac:dyDescent="0.2">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x14ac:dyDescent="0.2">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x14ac:dyDescent="0.2">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x14ac:dyDescent="0.2">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x14ac:dyDescent="0.2">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x14ac:dyDescent="0.2">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x14ac:dyDescent="0.2">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x14ac:dyDescent="0.2">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x14ac:dyDescent="0.2">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x14ac:dyDescent="0.2">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x14ac:dyDescent="0.2">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x14ac:dyDescent="0.2">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x14ac:dyDescent="0.2">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x14ac:dyDescent="0.2">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x14ac:dyDescent="0.2">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x14ac:dyDescent="0.2">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x14ac:dyDescent="0.2">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x14ac:dyDescent="0.2">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x14ac:dyDescent="0.2">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x14ac:dyDescent="0.2">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x14ac:dyDescent="0.2">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x14ac:dyDescent="0.2">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x14ac:dyDescent="0.2">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x14ac:dyDescent="0.2">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x14ac:dyDescent="0.2">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x14ac:dyDescent="0.2">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x14ac:dyDescent="0.2">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x14ac:dyDescent="0.2">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x14ac:dyDescent="0.2">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x14ac:dyDescent="0.2">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x14ac:dyDescent="0.2">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x14ac:dyDescent="0.2">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x14ac:dyDescent="0.2">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x14ac:dyDescent="0.2">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x14ac:dyDescent="0.2">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x14ac:dyDescent="0.2">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x14ac:dyDescent="0.2">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x14ac:dyDescent="0.2">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x14ac:dyDescent="0.2">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x14ac:dyDescent="0.2">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x14ac:dyDescent="0.2">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x14ac:dyDescent="0.2">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x14ac:dyDescent="0.2">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x14ac:dyDescent="0.2">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x14ac:dyDescent="0.2">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x14ac:dyDescent="0.2">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x14ac:dyDescent="0.2">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x14ac:dyDescent="0.2">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x14ac:dyDescent="0.2">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x14ac:dyDescent="0.2">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x14ac:dyDescent="0.2">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x14ac:dyDescent="0.2">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x14ac:dyDescent="0.2">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x14ac:dyDescent="0.2">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x14ac:dyDescent="0.2">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x14ac:dyDescent="0.2">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x14ac:dyDescent="0.2">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x14ac:dyDescent="0.2">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x14ac:dyDescent="0.2">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x14ac:dyDescent="0.2">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x14ac:dyDescent="0.2">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x14ac:dyDescent="0.2">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x14ac:dyDescent="0.2">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x14ac:dyDescent="0.2">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x14ac:dyDescent="0.2">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x14ac:dyDescent="0.2">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x14ac:dyDescent="0.2">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x14ac:dyDescent="0.2">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x14ac:dyDescent="0.2">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x14ac:dyDescent="0.2">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x14ac:dyDescent="0.2">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x14ac:dyDescent="0.2">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x14ac:dyDescent="0.2">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x14ac:dyDescent="0.2">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x14ac:dyDescent="0.2">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x14ac:dyDescent="0.2">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x14ac:dyDescent="0.2">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x14ac:dyDescent="0.2">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x14ac:dyDescent="0.2">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x14ac:dyDescent="0.2">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x14ac:dyDescent="0.2">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x14ac:dyDescent="0.2">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x14ac:dyDescent="0.2">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x14ac:dyDescent="0.2">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x14ac:dyDescent="0.2">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x14ac:dyDescent="0.2">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x14ac:dyDescent="0.2">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x14ac:dyDescent="0.2">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x14ac:dyDescent="0.2">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x14ac:dyDescent="0.2">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x14ac:dyDescent="0.2">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x14ac:dyDescent="0.2">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x14ac:dyDescent="0.2">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x14ac:dyDescent="0.2">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x14ac:dyDescent="0.2">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x14ac:dyDescent="0.2">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x14ac:dyDescent="0.2">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x14ac:dyDescent="0.2">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x14ac:dyDescent="0.2">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x14ac:dyDescent="0.2">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x14ac:dyDescent="0.2">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x14ac:dyDescent="0.2">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x14ac:dyDescent="0.2">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x14ac:dyDescent="0.2">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x14ac:dyDescent="0.2">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x14ac:dyDescent="0.2">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x14ac:dyDescent="0.2">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x14ac:dyDescent="0.2">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x14ac:dyDescent="0.2">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x14ac:dyDescent="0.2">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x14ac:dyDescent="0.2">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x14ac:dyDescent="0.2">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x14ac:dyDescent="0.2">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x14ac:dyDescent="0.2">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x14ac:dyDescent="0.2">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x14ac:dyDescent="0.2">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x14ac:dyDescent="0.2">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x14ac:dyDescent="0.2">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x14ac:dyDescent="0.2">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x14ac:dyDescent="0.2">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x14ac:dyDescent="0.2">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x14ac:dyDescent="0.2">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x14ac:dyDescent="0.2">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x14ac:dyDescent="0.2">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x14ac:dyDescent="0.2">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x14ac:dyDescent="0.2">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x14ac:dyDescent="0.2">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x14ac:dyDescent="0.2">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x14ac:dyDescent="0.2">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x14ac:dyDescent="0.2">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x14ac:dyDescent="0.2">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x14ac:dyDescent="0.2">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x14ac:dyDescent="0.2">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x14ac:dyDescent="0.2">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x14ac:dyDescent="0.2">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x14ac:dyDescent="0.2">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x14ac:dyDescent="0.2">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x14ac:dyDescent="0.2">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x14ac:dyDescent="0.2">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x14ac:dyDescent="0.2">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x14ac:dyDescent="0.2">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x14ac:dyDescent="0.2">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x14ac:dyDescent="0.2">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x14ac:dyDescent="0.2">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x14ac:dyDescent="0.2">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x14ac:dyDescent="0.2">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x14ac:dyDescent="0.2">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x14ac:dyDescent="0.2">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x14ac:dyDescent="0.2">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x14ac:dyDescent="0.2">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x14ac:dyDescent="0.2">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x14ac:dyDescent="0.2">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x14ac:dyDescent="0.2">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x14ac:dyDescent="0.2">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x14ac:dyDescent="0.2">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x14ac:dyDescent="0.2">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x14ac:dyDescent="0.2">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x14ac:dyDescent="0.2">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x14ac:dyDescent="0.2">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x14ac:dyDescent="0.2">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x14ac:dyDescent="0.2">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x14ac:dyDescent="0.2">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x14ac:dyDescent="0.2">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x14ac:dyDescent="0.2">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x14ac:dyDescent="0.2">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x14ac:dyDescent="0.2">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x14ac:dyDescent="0.2">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x14ac:dyDescent="0.2">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x14ac:dyDescent="0.2">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x14ac:dyDescent="0.2">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x14ac:dyDescent="0.2">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x14ac:dyDescent="0.2">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x14ac:dyDescent="0.2">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x14ac:dyDescent="0.2">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x14ac:dyDescent="0.2">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x14ac:dyDescent="0.2">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x14ac:dyDescent="0.2">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x14ac:dyDescent="0.2">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x14ac:dyDescent="0.2">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x14ac:dyDescent="0.2">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x14ac:dyDescent="0.2">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x14ac:dyDescent="0.2">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x14ac:dyDescent="0.2">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x14ac:dyDescent="0.2">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x14ac:dyDescent="0.2">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x14ac:dyDescent="0.2">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x14ac:dyDescent="0.2">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x14ac:dyDescent="0.2">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x14ac:dyDescent="0.2">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x14ac:dyDescent="0.2">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x14ac:dyDescent="0.2">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x14ac:dyDescent="0.2">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x14ac:dyDescent="0.2">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x14ac:dyDescent="0.2">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x14ac:dyDescent="0.2">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x14ac:dyDescent="0.2">
      <c r="A1052" s="23">
        <v>255115</v>
      </c>
      <c r="B1052" s="24" t="s">
        <v>93</v>
      </c>
      <c r="C1052" s="38" t="str">
        <f t="shared" si="32"/>
        <v>206</v>
      </c>
      <c r="D1052" s="38" t="str">
        <f t="shared" si="33"/>
        <v>20604</v>
      </c>
      <c r="E1052" s="38">
        <f>IF(ISNA(VLOOKUP(F1052,'2021功能科目'!A:B,2,FALSE)),"",VLOOKUP(F1052,'2021功能科目'!A:B,2,FALSE))</f>
        <v>2060499</v>
      </c>
      <c r="F1052" s="24" t="s">
        <v>449</v>
      </c>
      <c r="G1052" s="25">
        <v>400000</v>
      </c>
      <c r="H1052" s="25">
        <v>0</v>
      </c>
    </row>
    <row r="1053" spans="1:8" x14ac:dyDescent="0.2">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x14ac:dyDescent="0.2">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x14ac:dyDescent="0.2">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x14ac:dyDescent="0.2">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x14ac:dyDescent="0.2">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x14ac:dyDescent="0.2">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x14ac:dyDescent="0.2">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x14ac:dyDescent="0.2">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x14ac:dyDescent="0.2">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x14ac:dyDescent="0.2">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x14ac:dyDescent="0.2">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x14ac:dyDescent="0.2">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x14ac:dyDescent="0.2">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x14ac:dyDescent="0.2">
      <c r="A1066" s="23">
        <v>255116</v>
      </c>
      <c r="B1066" s="24" t="s">
        <v>94</v>
      </c>
      <c r="C1066" s="38" t="str">
        <f t="shared" si="32"/>
        <v>206</v>
      </c>
      <c r="D1066" s="38" t="str">
        <f t="shared" si="33"/>
        <v>20604</v>
      </c>
      <c r="E1066" s="38">
        <f>IF(ISNA(VLOOKUP(F1066,'2021功能科目'!A:B,2,FALSE)),"",VLOOKUP(F1066,'2021功能科目'!A:B,2,FALSE))</f>
        <v>2060499</v>
      </c>
      <c r="F1066" s="24" t="s">
        <v>449</v>
      </c>
      <c r="G1066" s="25">
        <v>200000</v>
      </c>
      <c r="H1066" s="25">
        <v>0</v>
      </c>
    </row>
    <row r="1067" spans="1:8" x14ac:dyDescent="0.2">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x14ac:dyDescent="0.2">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x14ac:dyDescent="0.2">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x14ac:dyDescent="0.2">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x14ac:dyDescent="0.2">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x14ac:dyDescent="0.2">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x14ac:dyDescent="0.2">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x14ac:dyDescent="0.2">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x14ac:dyDescent="0.2">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x14ac:dyDescent="0.2">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x14ac:dyDescent="0.2">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x14ac:dyDescent="0.2">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x14ac:dyDescent="0.2">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x14ac:dyDescent="0.2">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x14ac:dyDescent="0.2">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x14ac:dyDescent="0.2">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x14ac:dyDescent="0.2">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x14ac:dyDescent="0.2">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x14ac:dyDescent="0.2">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x14ac:dyDescent="0.2">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x14ac:dyDescent="0.2">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x14ac:dyDescent="0.2">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x14ac:dyDescent="0.2">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x14ac:dyDescent="0.2">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x14ac:dyDescent="0.2">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x14ac:dyDescent="0.2">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x14ac:dyDescent="0.2">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x14ac:dyDescent="0.2">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x14ac:dyDescent="0.2">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x14ac:dyDescent="0.2">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x14ac:dyDescent="0.2">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x14ac:dyDescent="0.2">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x14ac:dyDescent="0.2">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x14ac:dyDescent="0.2">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x14ac:dyDescent="0.2">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x14ac:dyDescent="0.2">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x14ac:dyDescent="0.2">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x14ac:dyDescent="0.2">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x14ac:dyDescent="0.2">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x14ac:dyDescent="0.2">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x14ac:dyDescent="0.2">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x14ac:dyDescent="0.2">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x14ac:dyDescent="0.2">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x14ac:dyDescent="0.2">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x14ac:dyDescent="0.2">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x14ac:dyDescent="0.2">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x14ac:dyDescent="0.2">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x14ac:dyDescent="0.2">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x14ac:dyDescent="0.2">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x14ac:dyDescent="0.2">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x14ac:dyDescent="0.2">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x14ac:dyDescent="0.2">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x14ac:dyDescent="0.2">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x14ac:dyDescent="0.2">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x14ac:dyDescent="0.2">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x14ac:dyDescent="0.2">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x14ac:dyDescent="0.2">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x14ac:dyDescent="0.2">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x14ac:dyDescent="0.2">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x14ac:dyDescent="0.2">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x14ac:dyDescent="0.2">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x14ac:dyDescent="0.2">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x14ac:dyDescent="0.2">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x14ac:dyDescent="0.2">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x14ac:dyDescent="0.2">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x14ac:dyDescent="0.2">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x14ac:dyDescent="0.2">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x14ac:dyDescent="0.2">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x14ac:dyDescent="0.2">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x14ac:dyDescent="0.2">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x14ac:dyDescent="0.2">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x14ac:dyDescent="0.2">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x14ac:dyDescent="0.2">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x14ac:dyDescent="0.2">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x14ac:dyDescent="0.2">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x14ac:dyDescent="0.2">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x14ac:dyDescent="0.2">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x14ac:dyDescent="0.2">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x14ac:dyDescent="0.2">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x14ac:dyDescent="0.2">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x14ac:dyDescent="0.2">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x14ac:dyDescent="0.2">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x14ac:dyDescent="0.2">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x14ac:dyDescent="0.2">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x14ac:dyDescent="0.2">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x14ac:dyDescent="0.2">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x14ac:dyDescent="0.2">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x14ac:dyDescent="0.2">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x14ac:dyDescent="0.2">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x14ac:dyDescent="0.2">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x14ac:dyDescent="0.2">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x14ac:dyDescent="0.2">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x14ac:dyDescent="0.2">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x14ac:dyDescent="0.2">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x14ac:dyDescent="0.2">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x14ac:dyDescent="0.2">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x14ac:dyDescent="0.2">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x14ac:dyDescent="0.2">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x14ac:dyDescent="0.2">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x14ac:dyDescent="0.2">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x14ac:dyDescent="0.2">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x14ac:dyDescent="0.2">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x14ac:dyDescent="0.2">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x14ac:dyDescent="0.2">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x14ac:dyDescent="0.2">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x14ac:dyDescent="0.2">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x14ac:dyDescent="0.2">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x14ac:dyDescent="0.2">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x14ac:dyDescent="0.2">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x14ac:dyDescent="0.2">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x14ac:dyDescent="0.2">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x14ac:dyDescent="0.2">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x14ac:dyDescent="0.2">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x14ac:dyDescent="0.2">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x14ac:dyDescent="0.2">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x14ac:dyDescent="0.2">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x14ac:dyDescent="0.2">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x14ac:dyDescent="0.2">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x14ac:dyDescent="0.2">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x14ac:dyDescent="0.2">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x14ac:dyDescent="0.2">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x14ac:dyDescent="0.2">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x14ac:dyDescent="0.2">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x14ac:dyDescent="0.2">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x14ac:dyDescent="0.2">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x14ac:dyDescent="0.2">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x14ac:dyDescent="0.2">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x14ac:dyDescent="0.2">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x14ac:dyDescent="0.2">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x14ac:dyDescent="0.2">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x14ac:dyDescent="0.2">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x14ac:dyDescent="0.2">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x14ac:dyDescent="0.2">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x14ac:dyDescent="0.2">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x14ac:dyDescent="0.2">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x14ac:dyDescent="0.2">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x14ac:dyDescent="0.2">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x14ac:dyDescent="0.2">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x14ac:dyDescent="0.2">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x14ac:dyDescent="0.2">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x14ac:dyDescent="0.2">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x14ac:dyDescent="0.2">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x14ac:dyDescent="0.2">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x14ac:dyDescent="0.2">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x14ac:dyDescent="0.2">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x14ac:dyDescent="0.2">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x14ac:dyDescent="0.2">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x14ac:dyDescent="0.2">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x14ac:dyDescent="0.2">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x14ac:dyDescent="0.2">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x14ac:dyDescent="0.2">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x14ac:dyDescent="0.2">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x14ac:dyDescent="0.2">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x14ac:dyDescent="0.2">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x14ac:dyDescent="0.2">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x14ac:dyDescent="0.2">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x14ac:dyDescent="0.2">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x14ac:dyDescent="0.2">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x14ac:dyDescent="0.2">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x14ac:dyDescent="0.2">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x14ac:dyDescent="0.2">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x14ac:dyDescent="0.2">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x14ac:dyDescent="0.2">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x14ac:dyDescent="0.2">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x14ac:dyDescent="0.2">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x14ac:dyDescent="0.2">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x14ac:dyDescent="0.2">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x14ac:dyDescent="0.2">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x14ac:dyDescent="0.2">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x14ac:dyDescent="0.2">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x14ac:dyDescent="0.2">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x14ac:dyDescent="0.2">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x14ac:dyDescent="0.2">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x14ac:dyDescent="0.2">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x14ac:dyDescent="0.2">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x14ac:dyDescent="0.2">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x14ac:dyDescent="0.2">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x14ac:dyDescent="0.2">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x14ac:dyDescent="0.2">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x14ac:dyDescent="0.2">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x14ac:dyDescent="0.2">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x14ac:dyDescent="0.2">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x14ac:dyDescent="0.2">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x14ac:dyDescent="0.2">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x14ac:dyDescent="0.2">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x14ac:dyDescent="0.2">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x14ac:dyDescent="0.2">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x14ac:dyDescent="0.2">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x14ac:dyDescent="0.2">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x14ac:dyDescent="0.2">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x14ac:dyDescent="0.2">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x14ac:dyDescent="0.2">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x14ac:dyDescent="0.2">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x14ac:dyDescent="0.2">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x14ac:dyDescent="0.2">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x14ac:dyDescent="0.2">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x14ac:dyDescent="0.2">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x14ac:dyDescent="0.2">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x14ac:dyDescent="0.2">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x14ac:dyDescent="0.2">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x14ac:dyDescent="0.2">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x14ac:dyDescent="0.2">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x14ac:dyDescent="0.2">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x14ac:dyDescent="0.2">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x14ac:dyDescent="0.2">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x14ac:dyDescent="0.2">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x14ac:dyDescent="0.2">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x14ac:dyDescent="0.2">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x14ac:dyDescent="0.2">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x14ac:dyDescent="0.2">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x14ac:dyDescent="0.2">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x14ac:dyDescent="0.2">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x14ac:dyDescent="0.2">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x14ac:dyDescent="0.2">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x14ac:dyDescent="0.2">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x14ac:dyDescent="0.2">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x14ac:dyDescent="0.2">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x14ac:dyDescent="0.2">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x14ac:dyDescent="0.2">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x14ac:dyDescent="0.2">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x14ac:dyDescent="0.2">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x14ac:dyDescent="0.2">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x14ac:dyDescent="0.2">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x14ac:dyDescent="0.2">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x14ac:dyDescent="0.2">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x14ac:dyDescent="0.2">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x14ac:dyDescent="0.2">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x14ac:dyDescent="0.2">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x14ac:dyDescent="0.2">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x14ac:dyDescent="0.2">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x14ac:dyDescent="0.2">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x14ac:dyDescent="0.2">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x14ac:dyDescent="0.2">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x14ac:dyDescent="0.2">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x14ac:dyDescent="0.2">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x14ac:dyDescent="0.2">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x14ac:dyDescent="0.2">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x14ac:dyDescent="0.2">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x14ac:dyDescent="0.2">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x14ac:dyDescent="0.2">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x14ac:dyDescent="0.2">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x14ac:dyDescent="0.2">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x14ac:dyDescent="0.2">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x14ac:dyDescent="0.2">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x14ac:dyDescent="0.2">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x14ac:dyDescent="0.2">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x14ac:dyDescent="0.2">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x14ac:dyDescent="0.2">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x14ac:dyDescent="0.2">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x14ac:dyDescent="0.2">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x14ac:dyDescent="0.2">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x14ac:dyDescent="0.2">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x14ac:dyDescent="0.2">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x14ac:dyDescent="0.2">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x14ac:dyDescent="0.2">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x14ac:dyDescent="0.2">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x14ac:dyDescent="0.2">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x14ac:dyDescent="0.2">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x14ac:dyDescent="0.2">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x14ac:dyDescent="0.2">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x14ac:dyDescent="0.2">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x14ac:dyDescent="0.2">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x14ac:dyDescent="0.2">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x14ac:dyDescent="0.2">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x14ac:dyDescent="0.2">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x14ac:dyDescent="0.2">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x14ac:dyDescent="0.2">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x14ac:dyDescent="0.2">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x14ac:dyDescent="0.2">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x14ac:dyDescent="0.2">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x14ac:dyDescent="0.2">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x14ac:dyDescent="0.2">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x14ac:dyDescent="0.2">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x14ac:dyDescent="0.2">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x14ac:dyDescent="0.2">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x14ac:dyDescent="0.2">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x14ac:dyDescent="0.2">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x14ac:dyDescent="0.2">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x14ac:dyDescent="0.2">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x14ac:dyDescent="0.2">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x14ac:dyDescent="0.2">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x14ac:dyDescent="0.2">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x14ac:dyDescent="0.2">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x14ac:dyDescent="0.2">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x14ac:dyDescent="0.2">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x14ac:dyDescent="0.2">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x14ac:dyDescent="0.2">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x14ac:dyDescent="0.2">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x14ac:dyDescent="0.2">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x14ac:dyDescent="0.2">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x14ac:dyDescent="0.2">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x14ac:dyDescent="0.2">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x14ac:dyDescent="0.2">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x14ac:dyDescent="0.2">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x14ac:dyDescent="0.2">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x14ac:dyDescent="0.2">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x14ac:dyDescent="0.2">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x14ac:dyDescent="0.2">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x14ac:dyDescent="0.2">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x14ac:dyDescent="0.2">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x14ac:dyDescent="0.2">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x14ac:dyDescent="0.2">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x14ac:dyDescent="0.2">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x14ac:dyDescent="0.2">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x14ac:dyDescent="0.2">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x14ac:dyDescent="0.2">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x14ac:dyDescent="0.2">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x14ac:dyDescent="0.2">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x14ac:dyDescent="0.2">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x14ac:dyDescent="0.2">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x14ac:dyDescent="0.2">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x14ac:dyDescent="0.2">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x14ac:dyDescent="0.2">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x14ac:dyDescent="0.2">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x14ac:dyDescent="0.2">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x14ac:dyDescent="0.2">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x14ac:dyDescent="0.2">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x14ac:dyDescent="0.2">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x14ac:dyDescent="0.2">
      <c r="A1385" s="23">
        <v>255154</v>
      </c>
      <c r="B1385" s="24" t="s">
        <v>443</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x14ac:dyDescent="0.2">
      <c r="A1386" s="23">
        <v>255154</v>
      </c>
      <c r="B1386" s="24" t="s">
        <v>443</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x14ac:dyDescent="0.2">
      <c r="A1387" s="23">
        <v>255154</v>
      </c>
      <c r="B1387" s="24" t="s">
        <v>443</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x14ac:dyDescent="0.2">
      <c r="A1388" s="23">
        <v>255154</v>
      </c>
      <c r="B1388" s="24" t="s">
        <v>443</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x14ac:dyDescent="0.2">
      <c r="A1389" s="23">
        <v>255154</v>
      </c>
      <c r="B1389" s="24" t="s">
        <v>443</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x14ac:dyDescent="0.2">
      <c r="A1390" s="23">
        <v>255154</v>
      </c>
      <c r="B1390" s="24" t="s">
        <v>443</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x14ac:dyDescent="0.2">
      <c r="A1391" s="23">
        <v>255154</v>
      </c>
      <c r="B1391" s="24" t="s">
        <v>443</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x14ac:dyDescent="0.2">
      <c r="A1392" s="23">
        <v>255154</v>
      </c>
      <c r="B1392" s="24" t="s">
        <v>443</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x14ac:dyDescent="0.2">
      <c r="A1393" s="23">
        <v>255154</v>
      </c>
      <c r="B1393" s="24" t="s">
        <v>443</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x14ac:dyDescent="0.2">
      <c r="A1394" s="23">
        <v>255154</v>
      </c>
      <c r="B1394" s="24" t="s">
        <v>443</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x14ac:dyDescent="0.2">
      <c r="A1395" s="23">
        <v>255154</v>
      </c>
      <c r="B1395" s="24" t="s">
        <v>443</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x14ac:dyDescent="0.2">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x14ac:dyDescent="0.2">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x14ac:dyDescent="0.2">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x14ac:dyDescent="0.2">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x14ac:dyDescent="0.2">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x14ac:dyDescent="0.2">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x14ac:dyDescent="0.2">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x14ac:dyDescent="0.2">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x14ac:dyDescent="0.2">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x14ac:dyDescent="0.2">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x14ac:dyDescent="0.2">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x14ac:dyDescent="0.2">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x14ac:dyDescent="0.2">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x14ac:dyDescent="0.2">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x14ac:dyDescent="0.2">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x14ac:dyDescent="0.2">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x14ac:dyDescent="0.2">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x14ac:dyDescent="0.2">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x14ac:dyDescent="0.2">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x14ac:dyDescent="0.2">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x14ac:dyDescent="0.2">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x14ac:dyDescent="0.2">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x14ac:dyDescent="0.2">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x14ac:dyDescent="0.2">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x14ac:dyDescent="0.2">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x14ac:dyDescent="0.2">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x14ac:dyDescent="0.2">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x14ac:dyDescent="0.2">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x14ac:dyDescent="0.2">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x14ac:dyDescent="0.2">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x14ac:dyDescent="0.2">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x14ac:dyDescent="0.2">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x14ac:dyDescent="0.2">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x14ac:dyDescent="0.2">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x14ac:dyDescent="0.2">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x14ac:dyDescent="0.2">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x14ac:dyDescent="0.2">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x14ac:dyDescent="0.2">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x14ac:dyDescent="0.2">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x14ac:dyDescent="0.2">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x14ac:dyDescent="0.2">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x14ac:dyDescent="0.2">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x14ac:dyDescent="0.2">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x14ac:dyDescent="0.2">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x14ac:dyDescent="0.2">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x14ac:dyDescent="0.2">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x14ac:dyDescent="0.2">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x14ac:dyDescent="0.2">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x14ac:dyDescent="0.2">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x14ac:dyDescent="0.2">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x14ac:dyDescent="0.2">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x14ac:dyDescent="0.2">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x14ac:dyDescent="0.2">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x14ac:dyDescent="0.2">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x14ac:dyDescent="0.2">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x14ac:dyDescent="0.2">
      <c r="A1451" s="23">
        <v>255161</v>
      </c>
      <c r="B1451" s="24" t="s">
        <v>127</v>
      </c>
      <c r="C1451" s="38" t="str">
        <f t="shared" si="44"/>
        <v>206</v>
      </c>
      <c r="D1451" s="38" t="str">
        <f t="shared" si="45"/>
        <v>20604</v>
      </c>
      <c r="E1451" s="38">
        <f>IF(ISNA(VLOOKUP(F1451,'2021功能科目'!A:B,2,FALSE)),"",VLOOKUP(F1451,'2021功能科目'!A:B,2,FALSE))</f>
        <v>2060499</v>
      </c>
      <c r="F1451" s="24" t="s">
        <v>449</v>
      </c>
      <c r="G1451" s="25">
        <v>760000</v>
      </c>
      <c r="H1451" s="25">
        <v>0</v>
      </c>
    </row>
    <row r="1452" spans="1:8" x14ac:dyDescent="0.2">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x14ac:dyDescent="0.2">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x14ac:dyDescent="0.2">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x14ac:dyDescent="0.2">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x14ac:dyDescent="0.2">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x14ac:dyDescent="0.2">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x14ac:dyDescent="0.2">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x14ac:dyDescent="0.2">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x14ac:dyDescent="0.2">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x14ac:dyDescent="0.2">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x14ac:dyDescent="0.2">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x14ac:dyDescent="0.2">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x14ac:dyDescent="0.2">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x14ac:dyDescent="0.2">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x14ac:dyDescent="0.2">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x14ac:dyDescent="0.2">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x14ac:dyDescent="0.2">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x14ac:dyDescent="0.2">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x14ac:dyDescent="0.2">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x14ac:dyDescent="0.2">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x14ac:dyDescent="0.2">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x14ac:dyDescent="0.2">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x14ac:dyDescent="0.2">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x14ac:dyDescent="0.2">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x14ac:dyDescent="0.2">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x14ac:dyDescent="0.2">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x14ac:dyDescent="0.2">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x14ac:dyDescent="0.2">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x14ac:dyDescent="0.2">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x14ac:dyDescent="0.2">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x14ac:dyDescent="0.2">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x14ac:dyDescent="0.2">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x14ac:dyDescent="0.2">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x14ac:dyDescent="0.2">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x14ac:dyDescent="0.2">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x14ac:dyDescent="0.2">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x14ac:dyDescent="0.2">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x14ac:dyDescent="0.2">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x14ac:dyDescent="0.2">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x14ac:dyDescent="0.2">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x14ac:dyDescent="0.2">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x14ac:dyDescent="0.2">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x14ac:dyDescent="0.2">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x14ac:dyDescent="0.2">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x14ac:dyDescent="0.2">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x14ac:dyDescent="0.2">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x14ac:dyDescent="0.2">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x14ac:dyDescent="0.2">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x14ac:dyDescent="0.2">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x14ac:dyDescent="0.2">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x14ac:dyDescent="0.2">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x14ac:dyDescent="0.2">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x14ac:dyDescent="0.2">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x14ac:dyDescent="0.2">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x14ac:dyDescent="0.2">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x14ac:dyDescent="0.2">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x14ac:dyDescent="0.2">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x14ac:dyDescent="0.2">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x14ac:dyDescent="0.2">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x14ac:dyDescent="0.2">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x14ac:dyDescent="0.2">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x14ac:dyDescent="0.2">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x14ac:dyDescent="0.2">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x14ac:dyDescent="0.2">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x14ac:dyDescent="0.2">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x14ac:dyDescent="0.2">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x14ac:dyDescent="0.2">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x14ac:dyDescent="0.2">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x14ac:dyDescent="0.2">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x14ac:dyDescent="0.2">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x14ac:dyDescent="0.2">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x14ac:dyDescent="0.2">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x14ac:dyDescent="0.2">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x14ac:dyDescent="0.2">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x14ac:dyDescent="0.2">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x14ac:dyDescent="0.2">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x14ac:dyDescent="0.2">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x14ac:dyDescent="0.2">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x14ac:dyDescent="0.2">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x14ac:dyDescent="0.2">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x14ac:dyDescent="0.2">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x14ac:dyDescent="0.2">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x14ac:dyDescent="0.2">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x14ac:dyDescent="0.2">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x14ac:dyDescent="0.2">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x14ac:dyDescent="0.2">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x14ac:dyDescent="0.2">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x14ac:dyDescent="0.2">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x14ac:dyDescent="0.2">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x14ac:dyDescent="0.2">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x14ac:dyDescent="0.2">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x14ac:dyDescent="0.2">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x14ac:dyDescent="0.2">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x14ac:dyDescent="0.2">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x14ac:dyDescent="0.2">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x14ac:dyDescent="0.2">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x14ac:dyDescent="0.2">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x14ac:dyDescent="0.2">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x14ac:dyDescent="0.2">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x14ac:dyDescent="0.2">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x14ac:dyDescent="0.2">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x14ac:dyDescent="0.2">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x14ac:dyDescent="0.2">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x14ac:dyDescent="0.2">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x14ac:dyDescent="0.2">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x14ac:dyDescent="0.2">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x14ac:dyDescent="0.2">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x14ac:dyDescent="0.2">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x14ac:dyDescent="0.2">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x14ac:dyDescent="0.2">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x14ac:dyDescent="0.2">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x14ac:dyDescent="0.2">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x14ac:dyDescent="0.2">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x14ac:dyDescent="0.2">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x14ac:dyDescent="0.2">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x14ac:dyDescent="0.2">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x14ac:dyDescent="0.2">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x14ac:dyDescent="0.2">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x14ac:dyDescent="0.2">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x14ac:dyDescent="0.2">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x14ac:dyDescent="0.2">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x14ac:dyDescent="0.2">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x14ac:dyDescent="0.2">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x14ac:dyDescent="0.2">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x14ac:dyDescent="0.2">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x14ac:dyDescent="0.2">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x14ac:dyDescent="0.2">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x14ac:dyDescent="0.2">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x14ac:dyDescent="0.2">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x14ac:dyDescent="0.2">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x14ac:dyDescent="0.2">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x14ac:dyDescent="0.2">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x14ac:dyDescent="0.2">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x14ac:dyDescent="0.2">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x14ac:dyDescent="0.2">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x14ac:dyDescent="0.2">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x14ac:dyDescent="0.2">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x14ac:dyDescent="0.2">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x14ac:dyDescent="0.2">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x14ac:dyDescent="0.2">
      <c r="A1591" s="23">
        <v>255176</v>
      </c>
      <c r="B1591" s="24" t="s">
        <v>141</v>
      </c>
      <c r="C1591" s="38" t="str">
        <f t="shared" si="48"/>
        <v>206</v>
      </c>
      <c r="D1591" s="38" t="str">
        <f t="shared" si="49"/>
        <v>20604</v>
      </c>
      <c r="E1591" s="38">
        <f>IF(ISNA(VLOOKUP(F1591,'2021功能科目'!A:B,2,FALSE)),"",VLOOKUP(F1591,'2021功能科目'!A:B,2,FALSE))</f>
        <v>2060499</v>
      </c>
      <c r="F1591" s="24" t="s">
        <v>449</v>
      </c>
      <c r="G1591" s="25">
        <v>396800</v>
      </c>
      <c r="H1591" s="25">
        <v>0</v>
      </c>
    </row>
    <row r="1592" spans="1:8" x14ac:dyDescent="0.2">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x14ac:dyDescent="0.2">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x14ac:dyDescent="0.2">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x14ac:dyDescent="0.2">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x14ac:dyDescent="0.2">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x14ac:dyDescent="0.2">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x14ac:dyDescent="0.2">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x14ac:dyDescent="0.2">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x14ac:dyDescent="0.2">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x14ac:dyDescent="0.2">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x14ac:dyDescent="0.2">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x14ac:dyDescent="0.2">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x14ac:dyDescent="0.2">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x14ac:dyDescent="0.2">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x14ac:dyDescent="0.2">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x14ac:dyDescent="0.2">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x14ac:dyDescent="0.2">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x14ac:dyDescent="0.2">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x14ac:dyDescent="0.2">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x14ac:dyDescent="0.2">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x14ac:dyDescent="0.2">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x14ac:dyDescent="0.2">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x14ac:dyDescent="0.2">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x14ac:dyDescent="0.2">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x14ac:dyDescent="0.2">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x14ac:dyDescent="0.2">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x14ac:dyDescent="0.2">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x14ac:dyDescent="0.2">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x14ac:dyDescent="0.2">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x14ac:dyDescent="0.2">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x14ac:dyDescent="0.2">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x14ac:dyDescent="0.2">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x14ac:dyDescent="0.2">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x14ac:dyDescent="0.2">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x14ac:dyDescent="0.2">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x14ac:dyDescent="0.2">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x14ac:dyDescent="0.2">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x14ac:dyDescent="0.2">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x14ac:dyDescent="0.2">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x14ac:dyDescent="0.2">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x14ac:dyDescent="0.2">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x14ac:dyDescent="0.2">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x14ac:dyDescent="0.2">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x14ac:dyDescent="0.2">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x14ac:dyDescent="0.2">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x14ac:dyDescent="0.2">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x14ac:dyDescent="0.2">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x14ac:dyDescent="0.2">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x14ac:dyDescent="0.2">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x14ac:dyDescent="0.2">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x14ac:dyDescent="0.2">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x14ac:dyDescent="0.2">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x14ac:dyDescent="0.2">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x14ac:dyDescent="0.2">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x14ac:dyDescent="0.2">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x14ac:dyDescent="0.2">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x14ac:dyDescent="0.2">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x14ac:dyDescent="0.2">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x14ac:dyDescent="0.2">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x14ac:dyDescent="0.2">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x14ac:dyDescent="0.2">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x14ac:dyDescent="0.2">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x14ac:dyDescent="0.2">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x14ac:dyDescent="0.2">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x14ac:dyDescent="0.2">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x14ac:dyDescent="0.2">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x14ac:dyDescent="0.2">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x14ac:dyDescent="0.2">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x14ac:dyDescent="0.2">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x14ac:dyDescent="0.2">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x14ac:dyDescent="0.2">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x14ac:dyDescent="0.2">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x14ac:dyDescent="0.2">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x14ac:dyDescent="0.2">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x14ac:dyDescent="0.2">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x14ac:dyDescent="0.2">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x14ac:dyDescent="0.2">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x14ac:dyDescent="0.2">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x14ac:dyDescent="0.2">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x14ac:dyDescent="0.2">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x14ac:dyDescent="0.2">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x14ac:dyDescent="0.2">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x14ac:dyDescent="0.2">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x14ac:dyDescent="0.2">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x14ac:dyDescent="0.2">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x14ac:dyDescent="0.2">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x14ac:dyDescent="0.2">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x14ac:dyDescent="0.2">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x14ac:dyDescent="0.2">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x14ac:dyDescent="0.2">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x14ac:dyDescent="0.2">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x14ac:dyDescent="0.2">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x14ac:dyDescent="0.2">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x14ac:dyDescent="0.2">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x14ac:dyDescent="0.2">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x14ac:dyDescent="0.2">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x14ac:dyDescent="0.2">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x14ac:dyDescent="0.2">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x14ac:dyDescent="0.2">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x14ac:dyDescent="0.2">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x14ac:dyDescent="0.2">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x14ac:dyDescent="0.2">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x14ac:dyDescent="0.2">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x14ac:dyDescent="0.2">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x14ac:dyDescent="0.2">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x14ac:dyDescent="0.2">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x14ac:dyDescent="0.2">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x14ac:dyDescent="0.2">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x14ac:dyDescent="0.2">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x14ac:dyDescent="0.2">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x14ac:dyDescent="0.2">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x14ac:dyDescent="0.2">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x14ac:dyDescent="0.2">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x14ac:dyDescent="0.2">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x14ac:dyDescent="0.2">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x14ac:dyDescent="0.2">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x14ac:dyDescent="0.2">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x14ac:dyDescent="0.2">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x14ac:dyDescent="0.2">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x14ac:dyDescent="0.2">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x14ac:dyDescent="0.2">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x14ac:dyDescent="0.2">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x14ac:dyDescent="0.2">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x14ac:dyDescent="0.2">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x14ac:dyDescent="0.2">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x14ac:dyDescent="0.2">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x14ac:dyDescent="0.2">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x14ac:dyDescent="0.2">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x14ac:dyDescent="0.2">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x14ac:dyDescent="0.2">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x14ac:dyDescent="0.2">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x14ac:dyDescent="0.2">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x14ac:dyDescent="0.2">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x14ac:dyDescent="0.2">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x14ac:dyDescent="0.2">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x14ac:dyDescent="0.2">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x14ac:dyDescent="0.2">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x14ac:dyDescent="0.2">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x14ac:dyDescent="0.2">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x14ac:dyDescent="0.2">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x14ac:dyDescent="0.2">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x14ac:dyDescent="0.2">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x14ac:dyDescent="0.2">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x14ac:dyDescent="0.2">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x14ac:dyDescent="0.2">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x14ac:dyDescent="0.2">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x14ac:dyDescent="0.2">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x14ac:dyDescent="0.2">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x14ac:dyDescent="0.2">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x14ac:dyDescent="0.2">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x14ac:dyDescent="0.2">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x14ac:dyDescent="0.2">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x14ac:dyDescent="0.2">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x14ac:dyDescent="0.2">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x14ac:dyDescent="0.2">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x14ac:dyDescent="0.2">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x14ac:dyDescent="0.2">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x14ac:dyDescent="0.2">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x14ac:dyDescent="0.2">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x14ac:dyDescent="0.2">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x14ac:dyDescent="0.2">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x14ac:dyDescent="0.2">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x14ac:dyDescent="0.2">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x14ac:dyDescent="0.2">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x14ac:dyDescent="0.2">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x14ac:dyDescent="0.2">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x14ac:dyDescent="0.2">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x14ac:dyDescent="0.2">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x14ac:dyDescent="0.2">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x14ac:dyDescent="0.2">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x14ac:dyDescent="0.2">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x14ac:dyDescent="0.2">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x14ac:dyDescent="0.2">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x14ac:dyDescent="0.2">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x14ac:dyDescent="0.2">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x14ac:dyDescent="0.2">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x14ac:dyDescent="0.2">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x14ac:dyDescent="0.2">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x14ac:dyDescent="0.2">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x14ac:dyDescent="0.2">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x14ac:dyDescent="0.2">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x14ac:dyDescent="0.2">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x14ac:dyDescent="0.2">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x14ac:dyDescent="0.2">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x14ac:dyDescent="0.2">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x14ac:dyDescent="0.2">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x14ac:dyDescent="0.2">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x14ac:dyDescent="0.2">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x14ac:dyDescent="0.2">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x14ac:dyDescent="0.2">
      <c r="A1781" s="23">
        <v>255204</v>
      </c>
      <c r="B1781" s="24" t="s">
        <v>444</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x14ac:dyDescent="0.2">
      <c r="A1782" s="23">
        <v>255204</v>
      </c>
      <c r="B1782" s="24" t="s">
        <v>444</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x14ac:dyDescent="0.2">
      <c r="A1783" s="23">
        <v>255204</v>
      </c>
      <c r="B1783" s="24" t="s">
        <v>444</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x14ac:dyDescent="0.2">
      <c r="A1784" s="23">
        <v>255204</v>
      </c>
      <c r="B1784" s="24" t="s">
        <v>444</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x14ac:dyDescent="0.2">
      <c r="A1785" s="23">
        <v>255204</v>
      </c>
      <c r="B1785" s="24" t="s">
        <v>444</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x14ac:dyDescent="0.2">
      <c r="A1786" s="23">
        <v>255204</v>
      </c>
      <c r="B1786" s="24" t="s">
        <v>444</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x14ac:dyDescent="0.2">
      <c r="A1787" s="23">
        <v>255205</v>
      </c>
      <c r="B1787" s="24" t="s">
        <v>445</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x14ac:dyDescent="0.2">
      <c r="A1788" s="23">
        <v>255205</v>
      </c>
      <c r="B1788" s="24" t="s">
        <v>445</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x14ac:dyDescent="0.2">
      <c r="A1789" s="23">
        <v>255205</v>
      </c>
      <c r="B1789" s="24" t="s">
        <v>445</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x14ac:dyDescent="0.2">
      <c r="A1790" s="23">
        <v>255205</v>
      </c>
      <c r="B1790" s="24" t="s">
        <v>445</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x14ac:dyDescent="0.2">
      <c r="A1791" s="23">
        <v>255205</v>
      </c>
      <c r="B1791" s="24" t="s">
        <v>445</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x14ac:dyDescent="0.2">
      <c r="A1792" s="23">
        <v>255205</v>
      </c>
      <c r="B1792" s="24" t="s">
        <v>445</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x14ac:dyDescent="0.2">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x14ac:dyDescent="0.2">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x14ac:dyDescent="0.2">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x14ac:dyDescent="0.2">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x14ac:dyDescent="0.2">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x14ac:dyDescent="0.2">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x14ac:dyDescent="0.2">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x14ac:dyDescent="0.2">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x14ac:dyDescent="0.2">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x14ac:dyDescent="0.2">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x14ac:dyDescent="0.2">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x14ac:dyDescent="0.2">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x14ac:dyDescent="0.2">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x14ac:dyDescent="0.2">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x14ac:dyDescent="0.2">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x14ac:dyDescent="0.2">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x14ac:dyDescent="0.2">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x14ac:dyDescent="0.2">
      <c r="A1810" s="23">
        <v>255</v>
      </c>
      <c r="B1810" s="24" t="s">
        <v>1</v>
      </c>
      <c r="C1810" s="38" t="str">
        <f t="shared" si="56"/>
        <v>206</v>
      </c>
      <c r="D1810" s="38" t="str">
        <f t="shared" si="57"/>
        <v>20604</v>
      </c>
      <c r="E1810" s="38">
        <f>IF(ISNA(VLOOKUP(F1810,'2021功能科目'!A:B,2,FALSE)),"",VLOOKUP(F1810,'2021功能科目'!A:B,2,FALSE))</f>
        <v>2060499</v>
      </c>
      <c r="F1810" s="24" t="s">
        <v>449</v>
      </c>
      <c r="G1810" s="25">
        <v>1756800</v>
      </c>
      <c r="H1810" s="25">
        <v>0</v>
      </c>
    </row>
    <row r="1811" spans="1:8" x14ac:dyDescent="0.2">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x14ac:dyDescent="0.2">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x14ac:dyDescent="0.2">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x14ac:dyDescent="0.2">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x14ac:dyDescent="0.2">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x14ac:dyDescent="0.2">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x14ac:dyDescent="0.2">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x14ac:dyDescent="0.2">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x14ac:dyDescent="0.2">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x14ac:dyDescent="0.2">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x14ac:dyDescent="0.2">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x14ac:dyDescent="0.2">
      <c r="C1822" s="38" t="str">
        <f t="shared" si="56"/>
        <v/>
      </c>
      <c r="D1822" s="38" t="str">
        <f t="shared" si="57"/>
        <v/>
      </c>
      <c r="E1822" s="38" t="str">
        <f>IF(ISNA(VLOOKUP(F1822,'2021功能科目'!A:B,2,FALSE)),"",VLOOKUP(F1822,'2021功能科目'!A:B,2,FALSE))</f>
        <v/>
      </c>
    </row>
    <row r="1823" spans="1:8" x14ac:dyDescent="0.2">
      <c r="C1823" s="38" t="str">
        <f t="shared" si="56"/>
        <v/>
      </c>
      <c r="D1823" s="38" t="str">
        <f t="shared" si="57"/>
        <v/>
      </c>
      <c r="E1823" s="38" t="str">
        <f>IF(ISNA(VLOOKUP(F1823,'2021功能科目'!A:B,2,FALSE)),"",VLOOKUP(F1823,'2021功能科目'!A:B,2,FALSE))</f>
        <v/>
      </c>
    </row>
    <row r="1824" spans="1:8" x14ac:dyDescent="0.2">
      <c r="C1824" s="38" t="str">
        <f t="shared" si="56"/>
        <v/>
      </c>
      <c r="D1824" s="38" t="str">
        <f t="shared" si="57"/>
        <v/>
      </c>
      <c r="E1824" s="38" t="str">
        <f>IF(ISNA(VLOOKUP(F1824,'2021功能科目'!A:B,2,FALSE)),"",VLOOKUP(F1824,'2021功能科目'!A:B,2,FALSE))</f>
        <v/>
      </c>
    </row>
    <row r="1825" spans="3:5" x14ac:dyDescent="0.2">
      <c r="C1825" s="38" t="str">
        <f t="shared" si="56"/>
        <v/>
      </c>
      <c r="D1825" s="38" t="str">
        <f t="shared" si="57"/>
        <v/>
      </c>
      <c r="E1825" s="38" t="str">
        <f>IF(ISNA(VLOOKUP(F1825,'2021功能科目'!A:B,2,FALSE)),"",VLOOKUP(F1825,'2021功能科目'!A:B,2,FALSE))</f>
        <v/>
      </c>
    </row>
    <row r="1826" spans="3:5" x14ac:dyDescent="0.2">
      <c r="C1826" s="38" t="str">
        <f t="shared" si="56"/>
        <v/>
      </c>
      <c r="D1826" s="38" t="str">
        <f t="shared" si="57"/>
        <v/>
      </c>
      <c r="E1826" s="38" t="str">
        <f>IF(ISNA(VLOOKUP(F1826,'2021功能科目'!A:B,2,FALSE)),"",VLOOKUP(F1826,'2021功能科目'!A:B,2,FALSE))</f>
        <v/>
      </c>
    </row>
    <row r="1827" spans="3:5" x14ac:dyDescent="0.2">
      <c r="C1827" s="38" t="str">
        <f t="shared" si="56"/>
        <v/>
      </c>
      <c r="D1827" s="38" t="str">
        <f t="shared" si="57"/>
        <v/>
      </c>
      <c r="E1827" s="38" t="str">
        <f>IF(ISNA(VLOOKUP(F1827,'2021功能科目'!A:B,2,FALSE)),"",VLOOKUP(F1827,'2021功能科目'!A:B,2,FALSE))</f>
        <v/>
      </c>
    </row>
    <row r="1828" spans="3:5" x14ac:dyDescent="0.2">
      <c r="C1828" s="38" t="str">
        <f t="shared" si="56"/>
        <v/>
      </c>
      <c r="D1828" s="38" t="str">
        <f t="shared" si="57"/>
        <v/>
      </c>
      <c r="E1828" s="38" t="str">
        <f>IF(ISNA(VLOOKUP(F1828,'2021功能科目'!A:B,2,FALSE)),"",VLOOKUP(F1828,'2021功能科目'!A:B,2,FALSE))</f>
        <v/>
      </c>
    </row>
    <row r="1829" spans="3:5" x14ac:dyDescent="0.2">
      <c r="C1829" s="38" t="str">
        <f t="shared" si="56"/>
        <v/>
      </c>
      <c r="D1829" s="38" t="str">
        <f t="shared" si="57"/>
        <v/>
      </c>
      <c r="E1829" s="38" t="str">
        <f>IF(ISNA(VLOOKUP(F1829,'2021功能科目'!A:B,2,FALSE)),"",VLOOKUP(F1829,'2021功能科目'!A:B,2,FALSE))</f>
        <v/>
      </c>
    </row>
    <row r="1830" spans="3:5" x14ac:dyDescent="0.2">
      <c r="C1830" s="38" t="str">
        <f t="shared" si="56"/>
        <v/>
      </c>
      <c r="D1830" s="38" t="str">
        <f t="shared" si="57"/>
        <v/>
      </c>
      <c r="E1830" s="38" t="str">
        <f>IF(ISNA(VLOOKUP(F1830,'2021功能科目'!A:B,2,FALSE)),"",VLOOKUP(F1830,'2021功能科目'!A:B,2,FALSE))</f>
        <v/>
      </c>
    </row>
    <row r="1831" spans="3:5" x14ac:dyDescent="0.2">
      <c r="C1831" s="38" t="str">
        <f t="shared" si="56"/>
        <v/>
      </c>
      <c r="D1831" s="38" t="str">
        <f t="shared" si="57"/>
        <v/>
      </c>
      <c r="E1831" s="38" t="str">
        <f>IF(ISNA(VLOOKUP(F1831,'2021功能科目'!A:B,2,FALSE)),"",VLOOKUP(F1831,'2021功能科目'!A:B,2,FALSE))</f>
        <v/>
      </c>
    </row>
    <row r="1832" spans="3:5" x14ac:dyDescent="0.2">
      <c r="C1832" s="38" t="str">
        <f t="shared" si="56"/>
        <v/>
      </c>
      <c r="D1832" s="38" t="str">
        <f t="shared" si="57"/>
        <v/>
      </c>
      <c r="E1832" s="38" t="str">
        <f>IF(ISNA(VLOOKUP(F1832,'2021功能科目'!A:B,2,FALSE)),"",VLOOKUP(F1832,'2021功能科目'!A:B,2,FALSE))</f>
        <v/>
      </c>
    </row>
    <row r="1833" spans="3:5" x14ac:dyDescent="0.2">
      <c r="C1833" s="38" t="str">
        <f t="shared" si="56"/>
        <v/>
      </c>
      <c r="D1833" s="38" t="str">
        <f t="shared" si="57"/>
        <v/>
      </c>
      <c r="E1833" s="38" t="str">
        <f>IF(ISNA(VLOOKUP(F1833,'2021功能科目'!A:B,2,FALSE)),"",VLOOKUP(F1833,'2021功能科目'!A:B,2,FALSE))</f>
        <v/>
      </c>
    </row>
    <row r="1834" spans="3:5" x14ac:dyDescent="0.2">
      <c r="C1834" s="38" t="str">
        <f t="shared" si="56"/>
        <v/>
      </c>
      <c r="D1834" s="38" t="str">
        <f t="shared" si="57"/>
        <v/>
      </c>
      <c r="E1834" s="38" t="str">
        <f>IF(ISNA(VLOOKUP(F1834,'2021功能科目'!A:B,2,FALSE)),"",VLOOKUP(F1834,'2021功能科目'!A:B,2,FALSE))</f>
        <v/>
      </c>
    </row>
    <row r="1835" spans="3:5" x14ac:dyDescent="0.2">
      <c r="C1835" s="38" t="str">
        <f t="shared" si="56"/>
        <v/>
      </c>
      <c r="D1835" s="38" t="str">
        <f t="shared" si="57"/>
        <v/>
      </c>
      <c r="E1835" s="38" t="str">
        <f>IF(ISNA(VLOOKUP(F1835,'2021功能科目'!A:B,2,FALSE)),"",VLOOKUP(F1835,'2021功能科目'!A:B,2,FALSE))</f>
        <v/>
      </c>
    </row>
    <row r="1836" spans="3:5" x14ac:dyDescent="0.2">
      <c r="C1836" s="38" t="str">
        <f t="shared" si="56"/>
        <v/>
      </c>
      <c r="D1836" s="38" t="str">
        <f t="shared" si="57"/>
        <v/>
      </c>
      <c r="E1836" s="38" t="str">
        <f>IF(ISNA(VLOOKUP(F1836,'2021功能科目'!A:B,2,FALSE)),"",VLOOKUP(F1836,'2021功能科目'!A:B,2,FALSE))</f>
        <v/>
      </c>
    </row>
    <row r="1837" spans="3:5" x14ac:dyDescent="0.2">
      <c r="C1837" s="38" t="str">
        <f t="shared" si="56"/>
        <v/>
      </c>
      <c r="D1837" s="38" t="str">
        <f t="shared" si="57"/>
        <v/>
      </c>
      <c r="E1837" s="38" t="str">
        <f>IF(ISNA(VLOOKUP(F1837,'2021功能科目'!A:B,2,FALSE)),"",VLOOKUP(F1837,'2021功能科目'!A:B,2,FALSE))</f>
        <v/>
      </c>
    </row>
    <row r="1838" spans="3:5" x14ac:dyDescent="0.2">
      <c r="C1838" s="38" t="str">
        <f t="shared" si="56"/>
        <v/>
      </c>
      <c r="D1838" s="38" t="str">
        <f t="shared" si="57"/>
        <v/>
      </c>
      <c r="E1838" s="38" t="str">
        <f>IF(ISNA(VLOOKUP(F1838,'2021功能科目'!A:B,2,FALSE)),"",VLOOKUP(F1838,'2021功能科目'!A:B,2,FALSE))</f>
        <v/>
      </c>
    </row>
    <row r="1839" spans="3:5" x14ac:dyDescent="0.2">
      <c r="C1839" s="38" t="str">
        <f t="shared" si="56"/>
        <v/>
      </c>
      <c r="D1839" s="38" t="str">
        <f t="shared" si="57"/>
        <v/>
      </c>
      <c r="E1839" s="38" t="str">
        <f>IF(ISNA(VLOOKUP(F1839,'2021功能科目'!A:B,2,FALSE)),"",VLOOKUP(F1839,'2021功能科目'!A:B,2,FALSE))</f>
        <v/>
      </c>
    </row>
    <row r="1840" spans="3:5" x14ac:dyDescent="0.2">
      <c r="C1840" s="38" t="str">
        <f t="shared" si="56"/>
        <v/>
      </c>
      <c r="D1840" s="38" t="str">
        <f t="shared" si="57"/>
        <v/>
      </c>
      <c r="E1840" s="38" t="str">
        <f>IF(ISNA(VLOOKUP(F1840,'2021功能科目'!A:B,2,FALSE)),"",VLOOKUP(F1840,'2021功能科目'!A:B,2,FALSE))</f>
        <v/>
      </c>
    </row>
    <row r="1841" spans="3:5" x14ac:dyDescent="0.2">
      <c r="C1841" s="38" t="str">
        <f t="shared" si="56"/>
        <v/>
      </c>
      <c r="D1841" s="38" t="str">
        <f t="shared" si="57"/>
        <v/>
      </c>
      <c r="E1841" s="38" t="str">
        <f>IF(ISNA(VLOOKUP(F1841,'2021功能科目'!A:B,2,FALSE)),"",VLOOKUP(F1841,'2021功能科目'!A:B,2,FALSE))</f>
        <v/>
      </c>
    </row>
    <row r="1842" spans="3:5" x14ac:dyDescent="0.2">
      <c r="C1842" s="38" t="str">
        <f t="shared" si="56"/>
        <v/>
      </c>
      <c r="D1842" s="38" t="str">
        <f t="shared" si="57"/>
        <v/>
      </c>
      <c r="E1842" s="38" t="str">
        <f>IF(ISNA(VLOOKUP(F1842,'2021功能科目'!A:B,2,FALSE)),"",VLOOKUP(F1842,'2021功能科目'!A:B,2,FALSE))</f>
        <v/>
      </c>
    </row>
    <row r="1843" spans="3:5" x14ac:dyDescent="0.2">
      <c r="C1843" s="38" t="str">
        <f t="shared" si="56"/>
        <v/>
      </c>
      <c r="D1843" s="38" t="str">
        <f t="shared" si="57"/>
        <v/>
      </c>
      <c r="E1843" s="38" t="str">
        <f>IF(ISNA(VLOOKUP(F1843,'2021功能科目'!A:B,2,FALSE)),"",VLOOKUP(F1843,'2021功能科目'!A:B,2,FALSE))</f>
        <v/>
      </c>
    </row>
    <row r="1844" spans="3:5" x14ac:dyDescent="0.2">
      <c r="C1844" s="38" t="str">
        <f t="shared" si="56"/>
        <v/>
      </c>
      <c r="D1844" s="38" t="str">
        <f t="shared" si="57"/>
        <v/>
      </c>
      <c r="E1844" s="38" t="str">
        <f>IF(ISNA(VLOOKUP(F1844,'2021功能科目'!A:B,2,FALSE)),"",VLOOKUP(F1844,'2021功能科目'!A:B,2,FALSE))</f>
        <v/>
      </c>
    </row>
    <row r="1845" spans="3:5" x14ac:dyDescent="0.2">
      <c r="C1845" s="38" t="str">
        <f t="shared" si="56"/>
        <v/>
      </c>
      <c r="D1845" s="38" t="str">
        <f t="shared" si="57"/>
        <v/>
      </c>
      <c r="E1845" s="38" t="str">
        <f>IF(ISNA(VLOOKUP(F1845,'2021功能科目'!A:B,2,FALSE)),"",VLOOKUP(F1845,'2021功能科目'!A:B,2,FALSE))</f>
        <v/>
      </c>
    </row>
    <row r="1846" spans="3:5" x14ac:dyDescent="0.2">
      <c r="C1846" s="38" t="str">
        <f t="shared" si="56"/>
        <v/>
      </c>
      <c r="D1846" s="38" t="str">
        <f t="shared" si="57"/>
        <v/>
      </c>
      <c r="E1846" s="38" t="str">
        <f>IF(ISNA(VLOOKUP(F1846,'2021功能科目'!A:B,2,FALSE)),"",VLOOKUP(F1846,'2021功能科目'!A:B,2,FALSE))</f>
        <v/>
      </c>
    </row>
    <row r="1847" spans="3:5" x14ac:dyDescent="0.2">
      <c r="C1847" s="38" t="str">
        <f t="shared" si="56"/>
        <v/>
      </c>
      <c r="D1847" s="38" t="str">
        <f t="shared" si="57"/>
        <v/>
      </c>
      <c r="E1847" s="38" t="str">
        <f>IF(ISNA(VLOOKUP(F1847,'2021功能科目'!A:B,2,FALSE)),"",VLOOKUP(F1847,'2021功能科目'!A:B,2,FALSE))</f>
        <v/>
      </c>
    </row>
    <row r="1848" spans="3:5" x14ac:dyDescent="0.2">
      <c r="C1848" s="38" t="str">
        <f t="shared" si="56"/>
        <v/>
      </c>
      <c r="D1848" s="38" t="str">
        <f t="shared" si="57"/>
        <v/>
      </c>
      <c r="E1848" s="38" t="str">
        <f>IF(ISNA(VLOOKUP(F1848,'2021功能科目'!A:B,2,FALSE)),"",VLOOKUP(F1848,'2021功能科目'!A:B,2,FALSE))</f>
        <v/>
      </c>
    </row>
    <row r="1849" spans="3:5" x14ac:dyDescent="0.2">
      <c r="C1849" s="38" t="str">
        <f t="shared" si="56"/>
        <v/>
      </c>
      <c r="D1849" s="38" t="str">
        <f t="shared" si="57"/>
        <v/>
      </c>
      <c r="E1849" s="38" t="str">
        <f>IF(ISNA(VLOOKUP(F1849,'2021功能科目'!A:B,2,FALSE)),"",VLOOKUP(F1849,'2021功能科目'!A:B,2,FALSE))</f>
        <v/>
      </c>
    </row>
    <row r="1850" spans="3:5" x14ac:dyDescent="0.2">
      <c r="C1850" s="38" t="str">
        <f t="shared" si="56"/>
        <v/>
      </c>
      <c r="D1850" s="38" t="str">
        <f t="shared" si="57"/>
        <v/>
      </c>
      <c r="E1850" s="38" t="str">
        <f>IF(ISNA(VLOOKUP(F1850,'2021功能科目'!A:B,2,FALSE)),"",VLOOKUP(F1850,'2021功能科目'!A:B,2,FALSE))</f>
        <v/>
      </c>
    </row>
    <row r="1851" spans="3:5" x14ac:dyDescent="0.2">
      <c r="C1851" s="38" t="str">
        <f t="shared" si="56"/>
        <v/>
      </c>
      <c r="D1851" s="38" t="str">
        <f t="shared" si="57"/>
        <v/>
      </c>
      <c r="E1851" s="38" t="str">
        <f>IF(ISNA(VLOOKUP(F1851,'2021功能科目'!A:B,2,FALSE)),"",VLOOKUP(F1851,'2021功能科目'!A:B,2,FALSE))</f>
        <v/>
      </c>
    </row>
    <row r="1852" spans="3:5" x14ac:dyDescent="0.2">
      <c r="C1852" s="38" t="str">
        <f t="shared" si="56"/>
        <v/>
      </c>
      <c r="D1852" s="38" t="str">
        <f t="shared" si="57"/>
        <v/>
      </c>
      <c r="E1852" s="38" t="str">
        <f>IF(ISNA(VLOOKUP(F1852,'2021功能科目'!A:B,2,FALSE)),"",VLOOKUP(F1852,'2021功能科目'!A:B,2,FALSE))</f>
        <v/>
      </c>
    </row>
    <row r="1853" spans="3:5" x14ac:dyDescent="0.2">
      <c r="C1853" s="38" t="str">
        <f t="shared" si="56"/>
        <v/>
      </c>
      <c r="D1853" s="38" t="str">
        <f t="shared" si="57"/>
        <v/>
      </c>
      <c r="E1853" s="38" t="str">
        <f>IF(ISNA(VLOOKUP(F1853,'2021功能科目'!A:B,2,FALSE)),"",VLOOKUP(F1853,'2021功能科目'!A:B,2,FALSE))</f>
        <v/>
      </c>
    </row>
    <row r="1854" spans="3:5" x14ac:dyDescent="0.2">
      <c r="C1854" s="38" t="str">
        <f t="shared" si="56"/>
        <v/>
      </c>
      <c r="D1854" s="38" t="str">
        <f t="shared" si="57"/>
        <v/>
      </c>
      <c r="E1854" s="38" t="str">
        <f>IF(ISNA(VLOOKUP(F1854,'2021功能科目'!A:B,2,FALSE)),"",VLOOKUP(F1854,'2021功能科目'!A:B,2,FALSE))</f>
        <v/>
      </c>
    </row>
    <row r="1855" spans="3:5" x14ac:dyDescent="0.2">
      <c r="C1855" s="38" t="str">
        <f t="shared" si="56"/>
        <v/>
      </c>
      <c r="D1855" s="38" t="str">
        <f t="shared" si="57"/>
        <v/>
      </c>
      <c r="E1855" s="38" t="str">
        <f>IF(ISNA(VLOOKUP(F1855,'2021功能科目'!A:B,2,FALSE)),"",VLOOKUP(F1855,'2021功能科目'!A:B,2,FALSE))</f>
        <v/>
      </c>
    </row>
    <row r="1856" spans="3:5" x14ac:dyDescent="0.2">
      <c r="C1856" s="38" t="str">
        <f t="shared" si="56"/>
        <v/>
      </c>
      <c r="D1856" s="38" t="str">
        <f t="shared" si="57"/>
        <v/>
      </c>
      <c r="E1856" s="38" t="str">
        <f>IF(ISNA(VLOOKUP(F1856,'2021功能科目'!A:B,2,FALSE)),"",VLOOKUP(F1856,'2021功能科目'!A:B,2,FALSE))</f>
        <v/>
      </c>
    </row>
    <row r="1857" spans="3:5" x14ac:dyDescent="0.2">
      <c r="C1857" s="38" t="str">
        <f t="shared" si="56"/>
        <v/>
      </c>
      <c r="D1857" s="38" t="str">
        <f t="shared" si="57"/>
        <v/>
      </c>
      <c r="E1857" s="38" t="str">
        <f>IF(ISNA(VLOOKUP(F1857,'2021功能科目'!A:B,2,FALSE)),"",VLOOKUP(F1857,'2021功能科目'!A:B,2,FALSE))</f>
        <v/>
      </c>
    </row>
    <row r="1858" spans="3:5" x14ac:dyDescent="0.2">
      <c r="C1858" s="38" t="str">
        <f t="shared" si="56"/>
        <v/>
      </c>
      <c r="D1858" s="38" t="str">
        <f t="shared" si="57"/>
        <v/>
      </c>
      <c r="E1858" s="38" t="str">
        <f>IF(ISNA(VLOOKUP(F1858,'2021功能科目'!A:B,2,FALSE)),"",VLOOKUP(F1858,'2021功能科目'!A:B,2,FALSE))</f>
        <v/>
      </c>
    </row>
    <row r="1859" spans="3:5" x14ac:dyDescent="0.2">
      <c r="C1859" s="38" t="str">
        <f t="shared" ref="C1859:C1860" si="58">LEFT(D1859,3)</f>
        <v/>
      </c>
      <c r="D1859" s="38" t="str">
        <f t="shared" ref="D1859:D1860" si="59">LEFT(E1859,5)</f>
        <v/>
      </c>
      <c r="E1859" s="38" t="str">
        <f>IF(ISNA(VLOOKUP(F1859,'2021功能科目'!A:B,2,FALSE)),"",VLOOKUP(F1859,'2021功能科目'!A:B,2,FALSE))</f>
        <v/>
      </c>
    </row>
    <row r="1860" spans="3:5" x14ac:dyDescent="0.2">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440F-59BF-418D-BCA6-9536B8FE923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x14ac:dyDescent="0.2"/>
  <cols>
    <col min="1" max="1" width="28.5" style="52" bestFit="1" customWidth="1"/>
    <col min="2" max="16384" width="8.625" style="52"/>
  </cols>
  <sheetData>
    <row r="1" spans="1:6" x14ac:dyDescent="0.2">
      <c r="A1" s="51" t="s">
        <v>394</v>
      </c>
      <c r="B1" s="51" t="s">
        <v>395</v>
      </c>
    </row>
    <row r="2" spans="1:6" x14ac:dyDescent="0.2">
      <c r="A2" s="70" t="s">
        <v>396</v>
      </c>
      <c r="B2" s="70">
        <v>2050101</v>
      </c>
      <c r="C2" s="70"/>
      <c r="D2" s="70"/>
      <c r="E2" s="70"/>
      <c r="F2" s="70">
        <v>205</v>
      </c>
    </row>
    <row r="3" spans="1:6" x14ac:dyDescent="0.2">
      <c r="A3" s="70" t="s">
        <v>397</v>
      </c>
      <c r="B3" s="70">
        <v>2050102</v>
      </c>
      <c r="C3" s="70"/>
      <c r="D3" s="70"/>
      <c r="E3" s="70"/>
      <c r="F3" s="70">
        <v>206</v>
      </c>
    </row>
    <row r="4" spans="1:6" x14ac:dyDescent="0.2">
      <c r="A4" s="70" t="s">
        <v>325</v>
      </c>
      <c r="B4" s="70">
        <v>2050201</v>
      </c>
      <c r="C4" s="70"/>
      <c r="D4" s="70"/>
      <c r="E4" s="70"/>
      <c r="F4" s="70">
        <v>208</v>
      </c>
    </row>
    <row r="5" spans="1:6" x14ac:dyDescent="0.2">
      <c r="A5" s="70" t="s">
        <v>326</v>
      </c>
      <c r="B5" s="70">
        <v>2050202</v>
      </c>
      <c r="C5" s="70"/>
      <c r="D5" s="70"/>
      <c r="E5" s="70"/>
      <c r="F5" s="70">
        <v>210</v>
      </c>
    </row>
    <row r="6" spans="1:6" x14ac:dyDescent="0.2">
      <c r="A6" s="70" t="s">
        <v>341</v>
      </c>
      <c r="B6" s="70">
        <v>2050203</v>
      </c>
      <c r="C6" s="70"/>
      <c r="D6" s="70"/>
      <c r="E6" s="70"/>
      <c r="F6" s="70">
        <v>212</v>
      </c>
    </row>
    <row r="7" spans="1:6" x14ac:dyDescent="0.2">
      <c r="A7" s="70" t="s">
        <v>327</v>
      </c>
      <c r="B7" s="70">
        <v>2050204</v>
      </c>
      <c r="C7" s="70"/>
      <c r="D7" s="70"/>
      <c r="E7" s="70"/>
      <c r="F7" s="70">
        <v>221</v>
      </c>
    </row>
    <row r="8" spans="1:6" x14ac:dyDescent="0.2">
      <c r="A8" s="70" t="s">
        <v>328</v>
      </c>
      <c r="B8" s="70">
        <v>2050299</v>
      </c>
      <c r="C8" s="70"/>
      <c r="D8" s="70"/>
      <c r="E8" s="70"/>
      <c r="F8" s="70">
        <v>229</v>
      </c>
    </row>
    <row r="9" spans="1:6" x14ac:dyDescent="0.2">
      <c r="A9" s="70" t="s">
        <v>342</v>
      </c>
      <c r="B9" s="70">
        <v>2050302</v>
      </c>
      <c r="C9" s="70"/>
      <c r="D9" s="70"/>
      <c r="E9" s="70"/>
      <c r="F9" s="70">
        <v>234</v>
      </c>
    </row>
    <row r="10" spans="1:6" x14ac:dyDescent="0.2">
      <c r="A10" s="70" t="s">
        <v>398</v>
      </c>
      <c r="B10" s="70">
        <v>2050304</v>
      </c>
      <c r="C10" s="70"/>
      <c r="D10" s="70"/>
      <c r="E10" s="70"/>
      <c r="F10" s="70">
        <v>213</v>
      </c>
    </row>
    <row r="11" spans="1:6" x14ac:dyDescent="0.2">
      <c r="A11" s="70" t="s">
        <v>343</v>
      </c>
      <c r="B11" s="70">
        <v>2050399</v>
      </c>
      <c r="C11" s="70"/>
      <c r="D11" s="70"/>
      <c r="E11" s="70"/>
      <c r="F11" s="70"/>
    </row>
    <row r="12" spans="1:6" x14ac:dyDescent="0.2">
      <c r="A12" s="70" t="s">
        <v>352</v>
      </c>
      <c r="B12" s="70">
        <v>2050403</v>
      </c>
      <c r="C12" s="70"/>
      <c r="D12" s="70"/>
      <c r="E12" s="70"/>
      <c r="F12" s="70"/>
    </row>
    <row r="13" spans="1:6" x14ac:dyDescent="0.2">
      <c r="A13" s="70" t="s">
        <v>353</v>
      </c>
      <c r="B13" s="70">
        <v>2050404</v>
      </c>
      <c r="C13" s="70"/>
      <c r="D13" s="70"/>
      <c r="E13" s="70"/>
      <c r="F13" s="70"/>
    </row>
    <row r="14" spans="1:6" x14ac:dyDescent="0.2">
      <c r="A14" s="70" t="s">
        <v>346</v>
      </c>
      <c r="B14" s="70">
        <v>2050701</v>
      </c>
      <c r="C14" s="70"/>
      <c r="D14" s="70"/>
      <c r="E14" s="70"/>
      <c r="F14" s="70"/>
    </row>
    <row r="15" spans="1:6" x14ac:dyDescent="0.2">
      <c r="A15" s="70" t="s">
        <v>348</v>
      </c>
      <c r="B15" s="70">
        <v>2050702</v>
      </c>
      <c r="C15" s="70"/>
      <c r="D15" s="70"/>
      <c r="E15" s="70"/>
      <c r="F15" s="70"/>
    </row>
    <row r="16" spans="1:6" x14ac:dyDescent="0.2">
      <c r="A16" s="70" t="s">
        <v>347</v>
      </c>
      <c r="B16" s="70">
        <v>2050799</v>
      </c>
      <c r="C16" s="70"/>
      <c r="D16" s="70"/>
      <c r="E16" s="70"/>
      <c r="F16" s="70"/>
    </row>
    <row r="17" spans="1:6" x14ac:dyDescent="0.2">
      <c r="A17" s="70" t="s">
        <v>350</v>
      </c>
      <c r="B17" s="70">
        <v>2050801</v>
      </c>
      <c r="C17" s="70"/>
      <c r="D17" s="70"/>
      <c r="E17" s="70"/>
      <c r="F17" s="70"/>
    </row>
    <row r="18" spans="1:6" x14ac:dyDescent="0.2">
      <c r="A18" s="70" t="s">
        <v>329</v>
      </c>
      <c r="B18" s="70">
        <v>2050803</v>
      </c>
      <c r="C18" s="70"/>
      <c r="D18" s="70"/>
      <c r="E18" s="70"/>
      <c r="F18" s="70"/>
    </row>
    <row r="19" spans="1:6" x14ac:dyDescent="0.2">
      <c r="A19" s="70" t="s">
        <v>330</v>
      </c>
      <c r="B19" s="70">
        <v>2050903</v>
      </c>
      <c r="C19" s="70"/>
      <c r="D19" s="70"/>
      <c r="E19" s="70"/>
      <c r="F19" s="70"/>
    </row>
    <row r="20" spans="1:6" x14ac:dyDescent="0.2">
      <c r="A20" s="70" t="s">
        <v>331</v>
      </c>
      <c r="B20" s="70">
        <v>2050904</v>
      </c>
      <c r="C20" s="70"/>
      <c r="D20" s="70"/>
      <c r="E20" s="70"/>
      <c r="F20" s="70"/>
    </row>
    <row r="21" spans="1:6" x14ac:dyDescent="0.2">
      <c r="A21" s="70" t="s">
        <v>344</v>
      </c>
      <c r="B21" s="70">
        <v>2050905</v>
      </c>
      <c r="C21" s="70"/>
      <c r="D21" s="70"/>
      <c r="E21" s="70"/>
      <c r="F21" s="70"/>
    </row>
    <row r="22" spans="1:6" x14ac:dyDescent="0.2">
      <c r="A22" s="70" t="s">
        <v>345</v>
      </c>
      <c r="B22" s="70">
        <v>2050999</v>
      </c>
      <c r="C22" s="70"/>
      <c r="D22" s="70"/>
      <c r="E22" s="70"/>
      <c r="F22" s="70"/>
    </row>
    <row r="23" spans="1:6" x14ac:dyDescent="0.2">
      <c r="A23" s="70" t="s">
        <v>449</v>
      </c>
      <c r="B23" s="70">
        <v>2060499</v>
      </c>
      <c r="C23" s="70" t="s">
        <v>450</v>
      </c>
      <c r="D23" s="70"/>
      <c r="E23" s="70"/>
      <c r="F23" s="70"/>
    </row>
    <row r="24" spans="1:6" x14ac:dyDescent="0.2">
      <c r="A24" s="70" t="s">
        <v>349</v>
      </c>
      <c r="B24" s="70">
        <v>2060702</v>
      </c>
      <c r="C24" s="70"/>
      <c r="D24" s="70"/>
      <c r="E24" s="70"/>
      <c r="F24" s="70"/>
    </row>
    <row r="25" spans="1:6" x14ac:dyDescent="0.2">
      <c r="A25" s="70" t="s">
        <v>399</v>
      </c>
      <c r="B25" s="70">
        <v>2080501</v>
      </c>
      <c r="C25" s="70"/>
      <c r="D25" s="70"/>
      <c r="E25" s="70"/>
      <c r="F25" s="70"/>
    </row>
    <row r="26" spans="1:6" x14ac:dyDescent="0.2">
      <c r="A26" s="70" t="s">
        <v>332</v>
      </c>
      <c r="B26" s="70">
        <v>2080502</v>
      </c>
      <c r="C26" s="70"/>
      <c r="D26" s="70"/>
      <c r="E26" s="70"/>
      <c r="F26" s="70"/>
    </row>
    <row r="27" spans="1:6" x14ac:dyDescent="0.2">
      <c r="A27" s="70" t="s">
        <v>333</v>
      </c>
      <c r="B27" s="70">
        <v>2080505</v>
      </c>
      <c r="C27" s="70"/>
      <c r="D27" s="70"/>
      <c r="E27" s="70"/>
      <c r="F27" s="70"/>
    </row>
    <row r="28" spans="1:6" x14ac:dyDescent="0.2">
      <c r="A28" s="70" t="s">
        <v>334</v>
      </c>
      <c r="B28" s="70">
        <v>2080506</v>
      </c>
      <c r="C28" s="70"/>
      <c r="D28" s="70"/>
      <c r="E28" s="70"/>
      <c r="F28" s="70"/>
    </row>
    <row r="29" spans="1:6" x14ac:dyDescent="0.2">
      <c r="A29" s="70" t="s">
        <v>335</v>
      </c>
      <c r="B29" s="70">
        <v>2080801</v>
      </c>
      <c r="C29" s="70"/>
      <c r="D29" s="70"/>
      <c r="E29" s="70"/>
      <c r="F29" s="70"/>
    </row>
    <row r="30" spans="1:6" x14ac:dyDescent="0.2">
      <c r="A30" s="70" t="s">
        <v>400</v>
      </c>
      <c r="B30" s="70">
        <v>2101101</v>
      </c>
      <c r="C30" s="70"/>
      <c r="D30" s="70"/>
      <c r="E30" s="70"/>
      <c r="F30" s="70"/>
    </row>
    <row r="31" spans="1:6" x14ac:dyDescent="0.2">
      <c r="A31" s="70" t="s">
        <v>336</v>
      </c>
      <c r="B31" s="70">
        <v>2101102</v>
      </c>
      <c r="C31" s="70"/>
      <c r="D31" s="70"/>
      <c r="E31" s="70"/>
      <c r="F31" s="70"/>
    </row>
    <row r="32" spans="1:6" x14ac:dyDescent="0.2">
      <c r="A32" s="70" t="s">
        <v>337</v>
      </c>
      <c r="B32" s="70">
        <v>2101199</v>
      </c>
      <c r="C32" s="70"/>
      <c r="D32" s="70"/>
      <c r="E32" s="70"/>
      <c r="F32" s="70"/>
    </row>
    <row r="33" spans="1:6" x14ac:dyDescent="0.2">
      <c r="A33" s="70" t="s">
        <v>354</v>
      </c>
      <c r="B33" s="70">
        <v>2120399</v>
      </c>
      <c r="C33" s="70"/>
      <c r="D33" s="70"/>
      <c r="E33" s="70"/>
      <c r="F33" s="70"/>
    </row>
    <row r="34" spans="1:6" x14ac:dyDescent="0.2">
      <c r="A34" s="70" t="s">
        <v>451</v>
      </c>
      <c r="B34" s="70">
        <v>2120801</v>
      </c>
      <c r="C34" s="70" t="s">
        <v>450</v>
      </c>
      <c r="D34" s="70" t="s">
        <v>452</v>
      </c>
      <c r="E34" s="70"/>
      <c r="F34" s="70"/>
    </row>
    <row r="35" spans="1:6" x14ac:dyDescent="0.2">
      <c r="A35" s="70" t="s">
        <v>351</v>
      </c>
      <c r="B35" s="70">
        <v>2130506</v>
      </c>
      <c r="C35" s="70">
        <v>2020</v>
      </c>
      <c r="D35" s="70"/>
      <c r="E35" s="70"/>
      <c r="F35" s="70"/>
    </row>
    <row r="36" spans="1:6" x14ac:dyDescent="0.2">
      <c r="A36" s="70" t="s">
        <v>338</v>
      </c>
      <c r="B36" s="70">
        <v>2210201</v>
      </c>
      <c r="C36" s="70"/>
      <c r="D36" s="70"/>
      <c r="E36" s="70"/>
      <c r="F36" s="70"/>
    </row>
    <row r="37" spans="1:6" x14ac:dyDescent="0.2">
      <c r="A37" s="70" t="s">
        <v>339</v>
      </c>
      <c r="B37" s="70">
        <v>2210202</v>
      </c>
      <c r="C37" s="70"/>
      <c r="D37" s="70"/>
      <c r="E37" s="70"/>
      <c r="F37" s="70"/>
    </row>
    <row r="38" spans="1:6" x14ac:dyDescent="0.2">
      <c r="A38" s="70" t="s">
        <v>340</v>
      </c>
      <c r="B38" s="70">
        <v>2210203</v>
      </c>
      <c r="C38" s="70"/>
      <c r="D38" s="70"/>
      <c r="E38" s="70"/>
      <c r="F38" s="70"/>
    </row>
    <row r="39" spans="1:6" x14ac:dyDescent="0.2">
      <c r="A39" s="70" t="s">
        <v>401</v>
      </c>
      <c r="B39" s="70">
        <v>2296003</v>
      </c>
      <c r="C39" s="70"/>
      <c r="D39" s="70"/>
      <c r="E39" s="70"/>
      <c r="F39" s="70"/>
    </row>
    <row r="40" spans="1:6" x14ac:dyDescent="0.2">
      <c r="A40" s="70" t="s">
        <v>402</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6C77-C61F-46EE-8B04-8D6C6A05CC8E}">
  <dimension ref="A1:N17"/>
  <sheetViews>
    <sheetView zoomScale="90" zoomScaleNormal="90" workbookViewId="0">
      <selection sqref="A1:N1"/>
    </sheetView>
  </sheetViews>
  <sheetFormatPr defaultRowHeight="18" x14ac:dyDescent="0.2"/>
  <cols>
    <col min="3" max="3" width="8.875" style="3"/>
  </cols>
  <sheetData>
    <row r="1" spans="1:14" ht="48.6" customHeight="1" x14ac:dyDescent="0.2">
      <c r="A1" s="76" t="s">
        <v>173</v>
      </c>
      <c r="B1" s="76"/>
      <c r="C1" s="76"/>
      <c r="D1" s="76"/>
      <c r="E1" s="76"/>
      <c r="F1" s="76"/>
      <c r="G1" s="76"/>
      <c r="H1" s="76"/>
      <c r="I1" s="76"/>
      <c r="J1" s="76"/>
      <c r="K1" s="76"/>
      <c r="L1" s="76"/>
      <c r="M1" s="76"/>
      <c r="N1" s="76"/>
    </row>
    <row r="2" spans="1:14" ht="30" customHeight="1" x14ac:dyDescent="0.2">
      <c r="C2" s="4" t="s">
        <v>407</v>
      </c>
    </row>
    <row r="3" spans="1:14" ht="30" customHeight="1" x14ac:dyDescent="0.2">
      <c r="C3" s="5" t="s">
        <v>161</v>
      </c>
    </row>
    <row r="4" spans="1:14" ht="30" customHeight="1" x14ac:dyDescent="0.2">
      <c r="C4" s="5" t="s">
        <v>162</v>
      </c>
    </row>
    <row r="5" spans="1:14" ht="30" customHeight="1" x14ac:dyDescent="0.2">
      <c r="C5" s="5" t="s">
        <v>163</v>
      </c>
    </row>
    <row r="6" spans="1:14" ht="30" customHeight="1" x14ac:dyDescent="0.2">
      <c r="C6" s="5" t="s">
        <v>164</v>
      </c>
    </row>
    <row r="7" spans="1:14" ht="30" customHeight="1" x14ac:dyDescent="0.2">
      <c r="C7" s="5" t="s">
        <v>165</v>
      </c>
    </row>
    <row r="8" spans="1:14" ht="30" customHeight="1" x14ac:dyDescent="0.2">
      <c r="C8" s="5" t="s">
        <v>166</v>
      </c>
    </row>
    <row r="9" spans="1:14" ht="30" customHeight="1" x14ac:dyDescent="0.2">
      <c r="C9" s="5" t="s">
        <v>167</v>
      </c>
    </row>
    <row r="10" spans="1:14" ht="30" customHeight="1" x14ac:dyDescent="0.2">
      <c r="C10" s="5" t="s">
        <v>168</v>
      </c>
    </row>
    <row r="11" spans="1:14" ht="30" customHeight="1" x14ac:dyDescent="0.2">
      <c r="C11" s="5" t="s">
        <v>169</v>
      </c>
    </row>
    <row r="12" spans="1:14" ht="30" customHeight="1" x14ac:dyDescent="0.2">
      <c r="C12" s="5" t="s">
        <v>170</v>
      </c>
    </row>
    <row r="13" spans="1:14" ht="30" customHeight="1" x14ac:dyDescent="0.2">
      <c r="C13" s="5" t="s">
        <v>171</v>
      </c>
    </row>
    <row r="14" spans="1:14" ht="30" customHeight="1" x14ac:dyDescent="0.2">
      <c r="C14" s="5" t="s">
        <v>172</v>
      </c>
    </row>
    <row r="15" spans="1:14" ht="30" customHeight="1" x14ac:dyDescent="0.2">
      <c r="C15" s="4" t="s">
        <v>408</v>
      </c>
    </row>
    <row r="16" spans="1:14" ht="30" customHeight="1" x14ac:dyDescent="0.2">
      <c r="C16" s="4" t="s">
        <v>409</v>
      </c>
    </row>
    <row r="17" spans="3:3" ht="30" customHeight="1" x14ac:dyDescent="0.2">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264D-F289-42F9-842E-4E4F22494472}">
  <dimension ref="A10:N11"/>
  <sheetViews>
    <sheetView zoomScale="90" zoomScaleNormal="90" workbookViewId="0">
      <selection activeCell="A10" sqref="A10:N10"/>
    </sheetView>
  </sheetViews>
  <sheetFormatPr defaultRowHeight="14.25" x14ac:dyDescent="0.2"/>
  <sheetData>
    <row r="10" spans="1:14" ht="54.6" customHeight="1" x14ac:dyDescent="0.2">
      <c r="A10" s="77" t="s">
        <v>411</v>
      </c>
      <c r="B10" s="77"/>
      <c r="C10" s="77"/>
      <c r="D10" s="77"/>
      <c r="E10" s="77"/>
      <c r="F10" s="77"/>
      <c r="G10" s="77"/>
      <c r="H10" s="77"/>
      <c r="I10" s="77"/>
      <c r="J10" s="77"/>
      <c r="K10" s="77"/>
      <c r="L10" s="77"/>
      <c r="M10" s="77"/>
      <c r="N10" s="77"/>
    </row>
    <row r="11" spans="1:14" ht="78" customHeight="1" x14ac:dyDescent="0.2">
      <c r="A11" s="78" t="s">
        <v>457</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4B51B-4EB0-4C7F-910F-72CE08E94EFD}">
  <dimension ref="A1:N276"/>
  <sheetViews>
    <sheetView topLeftCell="A49" zoomScaleNormal="100" workbookViewId="0">
      <selection activeCell="Q55" sqref="Q55"/>
    </sheetView>
  </sheetViews>
  <sheetFormatPr defaultRowHeight="14.25" x14ac:dyDescent="0.2"/>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x14ac:dyDescent="0.2">
      <c r="A1" s="77" t="s">
        <v>408</v>
      </c>
      <c r="B1" s="77"/>
      <c r="C1" s="77"/>
      <c r="D1" s="77"/>
      <c r="E1" s="77"/>
      <c r="F1" s="77"/>
      <c r="G1" s="77"/>
      <c r="H1" s="77"/>
      <c r="I1" s="77"/>
      <c r="J1" s="77"/>
      <c r="K1" s="77"/>
      <c r="L1" s="77"/>
      <c r="M1" s="77"/>
      <c r="N1" s="55"/>
    </row>
    <row r="2" spans="1:14" ht="18" customHeight="1" x14ac:dyDescent="0.2">
      <c r="A2" s="6" t="s">
        <v>174</v>
      </c>
    </row>
    <row r="3" spans="1:14" ht="18" customHeight="1" x14ac:dyDescent="0.2">
      <c r="A3" s="7" t="s">
        <v>175</v>
      </c>
    </row>
    <row r="4" spans="1:14" ht="280.14999999999998" customHeight="1" x14ac:dyDescent="0.2">
      <c r="A4" s="79" t="s">
        <v>460</v>
      </c>
      <c r="B4" s="79"/>
      <c r="C4" s="79"/>
      <c r="D4" s="79"/>
      <c r="E4" s="79"/>
      <c r="F4" s="79"/>
      <c r="G4" s="79"/>
      <c r="H4" s="79"/>
      <c r="I4" s="79"/>
      <c r="J4" s="79"/>
      <c r="K4" s="79"/>
      <c r="L4" s="79"/>
      <c r="M4" s="79"/>
      <c r="N4" s="18"/>
    </row>
    <row r="5" spans="1:14" ht="18" customHeight="1" x14ac:dyDescent="0.2">
      <c r="A5" s="7" t="s">
        <v>176</v>
      </c>
    </row>
    <row r="6" spans="1:14" ht="18" customHeight="1" x14ac:dyDescent="0.2">
      <c r="A6" s="84" t="s">
        <v>241</v>
      </c>
      <c r="B6" s="84"/>
      <c r="C6" s="10">
        <v>79</v>
      </c>
      <c r="D6" s="10" t="s">
        <v>243</v>
      </c>
      <c r="E6" s="8">
        <f>_xlfn.IFNA(VLOOKUP(封面!B1,'2021决算导出'!A:C,3,FALSE),"")</f>
        <v>76</v>
      </c>
      <c r="F6" s="10" t="s">
        <v>244</v>
      </c>
      <c r="G6" s="10"/>
      <c r="H6" s="10"/>
      <c r="I6" s="10"/>
      <c r="J6" s="10"/>
      <c r="K6" s="10"/>
      <c r="L6" s="10"/>
      <c r="M6" s="10"/>
      <c r="N6" s="10"/>
    </row>
    <row r="7" spans="1:14" ht="18" customHeight="1" x14ac:dyDescent="0.2">
      <c r="A7" s="6" t="s">
        <v>177</v>
      </c>
    </row>
    <row r="8" spans="1:14" ht="18" customHeight="1" x14ac:dyDescent="0.2">
      <c r="A8" s="84" t="s">
        <v>412</v>
      </c>
      <c r="B8" s="84"/>
      <c r="C8" s="84"/>
      <c r="D8" s="13">
        <f>_xlfn.IFNA(VLOOKUP(封面!B1,'2021决算导出'!A:D,4,FALSE),"")</f>
        <v>29043968.399999999</v>
      </c>
      <c r="E8" s="7" t="s">
        <v>179</v>
      </c>
      <c r="F8" s="19" t="s">
        <v>245</v>
      </c>
      <c r="G8" s="29" t="str">
        <f>IF(ISNA(VLOOKUP(封面!B1,'2020决算导出'!A:D,4,FALSE)),"",IF(D8-VLOOKUP(封面!B1,'2020决算导出'!A:D,4,FALSE)&gt;0,"增加","减少"))</f>
        <v>增加</v>
      </c>
      <c r="H8" s="32">
        <f>IF(ISNA(VLOOKUP(封面!B1,'2020决算导出'!A:D,4,FALSE)),"",IF(D8-VLOOKUP(封面!B1,'2020决算导出'!A:D,4,FALSE)&gt;0,D8-VLOOKUP(封面!B1,'2020决算导出'!A:D,4,FALSE),VLOOKUP(封面!B1,'2020决算导出'!A:D,4,FALSE)-D8))</f>
        <v>1301221.1999999993</v>
      </c>
      <c r="I8" s="15" t="s">
        <v>179</v>
      </c>
      <c r="J8" s="29" t="str">
        <f>IF(ISNA(VLOOKUP(封面!B1,'2020决算导出'!A:D,4,FALSE)),"",IF(D8-VLOOKUP(封面!B1,'2020决算导出'!A:D,4,FALSE)&gt;0,"增长","下降"))</f>
        <v>增长</v>
      </c>
      <c r="K8" s="30">
        <f>IF(ISNA(VLOOKUP(封面!B1,'2020决算导出'!A:D,4,FALSE)),"",H8/VLOOKUP(封面!B1,'2020决算导出'!A:D,4,FALSE))</f>
        <v>4.6903112753015293E-2</v>
      </c>
      <c r="L8" s="7" t="s">
        <v>309</v>
      </c>
    </row>
    <row r="9" spans="1:14" ht="18" customHeight="1" x14ac:dyDescent="0.2">
      <c r="A9" s="7" t="s">
        <v>180</v>
      </c>
      <c r="G9" s="31"/>
      <c r="H9" s="31"/>
      <c r="I9" s="31"/>
      <c r="J9" s="31"/>
      <c r="K9" s="31"/>
    </row>
    <row r="10" spans="1:14" ht="18" customHeight="1" x14ac:dyDescent="0.2">
      <c r="A10" s="84" t="s">
        <v>413</v>
      </c>
      <c r="B10" s="84"/>
      <c r="C10" s="84"/>
      <c r="D10" s="13">
        <f>_xlfn.IFNA(VLOOKUP(封面!B1,'2021决算导出'!A:E,5,FALSE),"")</f>
        <v>29008368.399999999</v>
      </c>
      <c r="E10" s="7" t="s">
        <v>179</v>
      </c>
      <c r="F10" s="19" t="s">
        <v>245</v>
      </c>
      <c r="G10" s="29" t="str">
        <f>IF(ISNA(VLOOKUP(封面!B1,'2020决算导出'!A:E,5,FALSE)),"",IF(D10-VLOOKUP(封面!B1,'2020决算导出'!A:E,5,FALSE)&gt;0,"增加","减少"))</f>
        <v>增加</v>
      </c>
      <c r="H10" s="32">
        <f>IF(ISNA(VLOOKUP(封面!B1,'2020决算导出'!A:E,5,FALSE)),"",IF(D10-VLOOKUP(封面!B1,'2020决算导出'!A:E,5,FALSE)&gt;0,D10-VLOOKUP(封面!B1,'2020决算导出'!A:E,5,FALSE),VLOOKUP(封面!B1,'2020决算导出'!A:E,5,FALSE)-D10))</f>
        <v>1570596.5899999999</v>
      </c>
      <c r="I10" s="15" t="s">
        <v>179</v>
      </c>
      <c r="J10" s="29" t="str">
        <f>IF(ISNA(VLOOKUP(封面!B1,'2020决算导出'!A:E,5,FALSE)),"",IF(D10-VLOOKUP(封面!B1,'2020决算导出'!A:E,5,FALSE)&gt;0,"增长","下降"))</f>
        <v>增长</v>
      </c>
      <c r="K10" s="30">
        <f>IF(ISNA(VLOOKUP(封面!B1,'2020决算导出'!A:E,5,FALSE)),"",H10/VLOOKUP(封面!B1,'2020决算导出'!A:E,5,FALSE))</f>
        <v>5.7242133248866026E-2</v>
      </c>
      <c r="L10" s="7" t="s">
        <v>310</v>
      </c>
    </row>
    <row r="11" spans="1:14" ht="18" customHeight="1" x14ac:dyDescent="0.2">
      <c r="A11" s="84" t="s">
        <v>181</v>
      </c>
      <c r="B11" s="84"/>
      <c r="C11" s="84"/>
      <c r="D11" s="13">
        <f>_xlfn.IFNA(VLOOKUP(封面!B1,'2021决算导出'!A:F,6,FALSE),"")</f>
        <v>29008368.399999999</v>
      </c>
      <c r="E11" s="7" t="s">
        <v>179</v>
      </c>
      <c r="F11" s="84" t="s">
        <v>182</v>
      </c>
      <c r="G11" s="84"/>
      <c r="H11" s="28">
        <f>D11/$D$10</f>
        <v>1</v>
      </c>
      <c r="I11" s="7" t="s">
        <v>311</v>
      </c>
    </row>
    <row r="12" spans="1:14" ht="18" customHeight="1" x14ac:dyDescent="0.2">
      <c r="A12" s="84" t="s">
        <v>183</v>
      </c>
      <c r="B12" s="84"/>
      <c r="C12" s="84"/>
      <c r="D12" s="13">
        <f>_xlfn.IFNA(VLOOKUP(封面!B1,'2021决算导出'!A:G,7,FALSE),"")</f>
        <v>0</v>
      </c>
      <c r="E12" s="7" t="s">
        <v>179</v>
      </c>
      <c r="F12" s="84" t="s">
        <v>182</v>
      </c>
      <c r="G12" s="84"/>
      <c r="H12" s="28">
        <f t="shared" ref="H12:H15" si="0">D12/$D$10</f>
        <v>0</v>
      </c>
      <c r="I12" s="7" t="s">
        <v>311</v>
      </c>
    </row>
    <row r="13" spans="1:14" ht="18" customHeight="1" x14ac:dyDescent="0.2">
      <c r="A13" s="84" t="s">
        <v>184</v>
      </c>
      <c r="B13" s="84"/>
      <c r="C13" s="84"/>
      <c r="D13" s="13">
        <f>_xlfn.IFNA(VLOOKUP(封面!B1,'2021决算导出'!A:H,8,FALSE),"")</f>
        <v>0</v>
      </c>
      <c r="E13" s="7" t="s">
        <v>179</v>
      </c>
      <c r="F13" s="84" t="s">
        <v>182</v>
      </c>
      <c r="G13" s="84"/>
      <c r="H13" s="28">
        <f t="shared" si="0"/>
        <v>0</v>
      </c>
      <c r="I13" s="7" t="s">
        <v>311</v>
      </c>
    </row>
    <row r="14" spans="1:14" ht="18" customHeight="1" x14ac:dyDescent="0.2">
      <c r="A14" s="84" t="s">
        <v>185</v>
      </c>
      <c r="B14" s="84"/>
      <c r="C14" s="84"/>
      <c r="D14" s="13">
        <f>_xlfn.IFNA(VLOOKUP(封面!B1,'2021决算导出'!A:I,9,FALSE),"")</f>
        <v>0</v>
      </c>
      <c r="E14" s="7" t="s">
        <v>179</v>
      </c>
      <c r="F14" s="84" t="s">
        <v>182</v>
      </c>
      <c r="G14" s="84"/>
      <c r="H14" s="28">
        <f t="shared" si="0"/>
        <v>0</v>
      </c>
      <c r="I14" s="7" t="s">
        <v>311</v>
      </c>
    </row>
    <row r="15" spans="1:14" ht="18" customHeight="1" x14ac:dyDescent="0.2">
      <c r="A15" s="84" t="s">
        <v>186</v>
      </c>
      <c r="B15" s="84"/>
      <c r="C15" s="84"/>
      <c r="D15" s="13">
        <f>_xlfn.IFNA(VLOOKUP(封面!B1,'2021决算导出'!A:J,10,FALSE),"")</f>
        <v>0</v>
      </c>
      <c r="E15" s="7" t="s">
        <v>179</v>
      </c>
      <c r="F15" s="84" t="s">
        <v>182</v>
      </c>
      <c r="G15" s="84"/>
      <c r="H15" s="28">
        <f t="shared" si="0"/>
        <v>0</v>
      </c>
      <c r="I15" s="7" t="s">
        <v>312</v>
      </c>
    </row>
    <row r="16" spans="1:14" ht="18" customHeight="1" x14ac:dyDescent="0.2">
      <c r="A16" s="7" t="s">
        <v>187</v>
      </c>
    </row>
    <row r="17" spans="1:13" ht="18" customHeight="1" x14ac:dyDescent="0.2">
      <c r="A17" s="84" t="s">
        <v>414</v>
      </c>
      <c r="B17" s="84"/>
      <c r="C17" s="84"/>
      <c r="D17" s="13">
        <f>_xlfn.IFNA(VLOOKUP(封面!B1,'2021决算导出'!A:K,11,FALSE),"")</f>
        <v>29043968.399999999</v>
      </c>
      <c r="E17" s="7" t="s">
        <v>179</v>
      </c>
      <c r="F17" s="19" t="s">
        <v>245</v>
      </c>
      <c r="G17" s="29" t="str">
        <f>IF(ISNA(VLOOKUP(封面!B1,'2020决算导出'!A:K,11,FALSE)),"",IF(D17-VLOOKUP(封面!B1,'2020决算导出'!A:K,11,FALSE)&gt;0,"增加","减少"))</f>
        <v>增加</v>
      </c>
      <c r="H17" s="32">
        <f>IF(ISNA(VLOOKUP(封面!B1,'2020决算导出'!A:K,11,FALSE)),"",IF(D17-VLOOKUP(封面!B1,'2020决算导出'!A:K,11,FALSE)&gt;0,D17-VLOOKUP(封面!B1,'2020决算导出'!A:K,11,FALSE),VLOOKUP(封面!B1,'2020决算导出'!A:K,11,FALSE)-D17))</f>
        <v>1336821.1999999993</v>
      </c>
      <c r="I17" s="7" t="s">
        <v>179</v>
      </c>
      <c r="J17" s="29" t="str">
        <f>IF(ISNA(VLOOKUP(封面!B1,'2020决算导出'!A:K,11,FALSE)),"",IF(D17-VLOOKUP(封面!B1,'2020决算导出'!A:K,11,FALSE)&gt;0,"增长","下降"))</f>
        <v>增长</v>
      </c>
      <c r="K17" s="30">
        <f>IF(ISNA(VLOOKUP(封面!B1,'2020决算导出'!A:K,11,FALSE)),"",H17/VLOOKUP(封面!B1,'2020决算导出'!A:K,11,FALSE))</f>
        <v>4.8248244048741305E-2</v>
      </c>
      <c r="L17" s="7" t="s">
        <v>313</v>
      </c>
    </row>
    <row r="18" spans="1:13" ht="18" customHeight="1" x14ac:dyDescent="0.2">
      <c r="A18" s="84" t="s">
        <v>188</v>
      </c>
      <c r="B18" s="84"/>
      <c r="C18" s="84"/>
      <c r="D18" s="13">
        <f>_xlfn.IFNA(VLOOKUP(封面!B1,'2021决算导出'!A:L,12,FALSE),"")</f>
        <v>26395489.140000001</v>
      </c>
      <c r="E18" s="7" t="s">
        <v>179</v>
      </c>
      <c r="F18" s="84" t="s">
        <v>189</v>
      </c>
      <c r="G18" s="84"/>
      <c r="H18" s="28">
        <f>D18/$D$17</f>
        <v>0.90881138474176282</v>
      </c>
      <c r="I18" s="7" t="s">
        <v>311</v>
      </c>
    </row>
    <row r="19" spans="1:13" ht="18" customHeight="1" x14ac:dyDescent="0.2">
      <c r="A19" s="84" t="s">
        <v>190</v>
      </c>
      <c r="B19" s="84"/>
      <c r="C19" s="84"/>
      <c r="D19" s="13">
        <f>_xlfn.IFNA(VLOOKUP(封面!B1,'2021决算导出'!A:M,13,FALSE),"")</f>
        <v>2648479.2599999998</v>
      </c>
      <c r="E19" s="7" t="s">
        <v>179</v>
      </c>
      <c r="F19" s="84" t="s">
        <v>189</v>
      </c>
      <c r="G19" s="84"/>
      <c r="H19" s="28">
        <f t="shared" ref="H19:H20" si="1">D19/$D$17</f>
        <v>9.1188615258237224E-2</v>
      </c>
      <c r="I19" s="7" t="s">
        <v>311</v>
      </c>
    </row>
    <row r="20" spans="1:13" ht="18" customHeight="1" x14ac:dyDescent="0.2">
      <c r="A20" s="84" t="s">
        <v>191</v>
      </c>
      <c r="B20" s="84"/>
      <c r="C20" s="84"/>
      <c r="D20" s="13">
        <f>_xlfn.IFNA(VLOOKUP(封面!B1,'2021决算导出'!A:N,14,FALSE),"")</f>
        <v>0</v>
      </c>
      <c r="E20" s="7" t="s">
        <v>179</v>
      </c>
      <c r="F20" s="84" t="s">
        <v>189</v>
      </c>
      <c r="G20" s="84"/>
      <c r="H20" s="28">
        <f t="shared" si="1"/>
        <v>0</v>
      </c>
      <c r="I20" s="7" t="s">
        <v>312</v>
      </c>
    </row>
    <row r="21" spans="1:13" ht="18" customHeight="1" x14ac:dyDescent="0.2">
      <c r="A21" s="6" t="s">
        <v>192</v>
      </c>
    </row>
    <row r="22" spans="1:13" ht="18" customHeight="1" x14ac:dyDescent="0.2">
      <c r="A22" s="84" t="s">
        <v>415</v>
      </c>
      <c r="B22" s="84"/>
      <c r="C22" s="84"/>
      <c r="D22" s="84"/>
      <c r="E22" s="82">
        <f>_xlfn.IFNA(VLOOKUP(封面!B1,'2021决算导出'!A:O,15,FALSE),"")</f>
        <v>29043968.399999999</v>
      </c>
      <c r="F22" s="82"/>
      <c r="G22" s="14" t="s">
        <v>245</v>
      </c>
      <c r="H22" s="29" t="str">
        <f>IF(ISNA(VLOOKUP(封面!B1,'2020决算导出'!A:O,15,FALSE)),"",IF(E22-VLOOKUP(封面!B1,'2020决算导出'!A:O,15,FALSE)&gt;0,"增加","减少"))</f>
        <v>增加</v>
      </c>
      <c r="I22" s="32">
        <f>IF(ISNA(VLOOKUP(封面!B1,'2020决算导出'!A:O,15,FALSE)),"",IF(E22-VLOOKUP(封面!B1,'2020决算导出'!A:O,15,FALSE)&gt;0,E22-VLOOKUP(封面!B1,'2020决算导出'!A:O,15,FALSE),VLOOKUP(封面!B1,'2020决算导出'!A:O,15,FALSE)-E22))</f>
        <v>1301221.1999999993</v>
      </c>
      <c r="J22" s="7" t="s">
        <v>179</v>
      </c>
      <c r="K22" s="29" t="str">
        <f>IF(ISNA(VLOOKUP(封面!B1,'2020决算导出'!A:O,15,FALSE)),"",IF(E22-VLOOKUP(封面!B1,'2020决算导出'!A:O,15,FALSE)&gt;0,"增长","下降"))</f>
        <v>增长</v>
      </c>
      <c r="L22" s="30">
        <f>IF(ISNA(VLOOKUP(封面!B1,'2020决算导出'!A:O,15,FALSE)),"",I22/VLOOKUP(封面!B1,'2020决算导出'!A:O,15,FALSE))</f>
        <v>4.6903112753015293E-2</v>
      </c>
      <c r="M22" s="7" t="s">
        <v>309</v>
      </c>
    </row>
    <row r="23" spans="1:13" ht="63.6" customHeight="1" x14ac:dyDescent="0.2">
      <c r="B23" s="86" t="s">
        <v>461</v>
      </c>
      <c r="C23" s="86"/>
      <c r="D23" s="86"/>
      <c r="E23" s="86"/>
      <c r="F23" s="86"/>
      <c r="G23" s="86"/>
      <c r="H23" s="86"/>
      <c r="I23" s="86"/>
      <c r="J23" s="86"/>
      <c r="K23" s="86"/>
      <c r="L23" s="86"/>
      <c r="M23" s="86"/>
    </row>
    <row r="24" spans="1:13" ht="18" customHeight="1" x14ac:dyDescent="0.2">
      <c r="A24" s="6" t="s">
        <v>193</v>
      </c>
    </row>
    <row r="25" spans="1:13" ht="18" customHeight="1" x14ac:dyDescent="0.2">
      <c r="A25" s="7" t="s">
        <v>194</v>
      </c>
    </row>
    <row r="26" spans="1:13" ht="18" customHeight="1" x14ac:dyDescent="0.2">
      <c r="A26" s="84" t="s">
        <v>416</v>
      </c>
      <c r="B26" s="84"/>
      <c r="C26" s="84"/>
      <c r="D26" s="84"/>
      <c r="E26" s="84"/>
      <c r="F26" s="82">
        <f>_xlfn.IFNA(VLOOKUP(封面!B1,'2021决算导出'!A:P,16,FALSE),"")</f>
        <v>29043968.399999999</v>
      </c>
      <c r="G26" s="82"/>
      <c r="H26" s="7" t="s">
        <v>179</v>
      </c>
      <c r="I26" s="10" t="s">
        <v>195</v>
      </c>
      <c r="J26" s="10"/>
      <c r="K26" s="10"/>
      <c r="L26" s="10"/>
      <c r="M26" s="10"/>
    </row>
    <row r="27" spans="1:13" ht="18" customHeight="1" x14ac:dyDescent="0.2">
      <c r="A27" s="84" t="s">
        <v>198</v>
      </c>
      <c r="B27" s="84"/>
      <c r="C27" s="84"/>
      <c r="D27" s="82">
        <f>_xlfn.IFNA(VLOOKUP(封面!B1,'2021决算导出'!A:Q,17,FALSE),"")</f>
        <v>21054453.370000001</v>
      </c>
      <c r="E27" s="82"/>
      <c r="F27" s="7" t="s">
        <v>179</v>
      </c>
      <c r="G27" s="83" t="s">
        <v>197</v>
      </c>
      <c r="H27" s="83"/>
      <c r="I27" s="28">
        <f>D27/$F$26</f>
        <v>0.72491654997118105</v>
      </c>
      <c r="J27" s="7" t="s">
        <v>311</v>
      </c>
      <c r="K27" s="9"/>
      <c r="L27" s="9"/>
      <c r="M27" s="9"/>
    </row>
    <row r="28" spans="1:13" ht="18" customHeight="1" x14ac:dyDescent="0.2">
      <c r="A28" s="84" t="s">
        <v>199</v>
      </c>
      <c r="B28" s="84"/>
      <c r="C28" s="84"/>
      <c r="D28" s="82">
        <f>_xlfn.IFNA(VLOOKUP(封面!B1,'2021决算导出'!A:R,18,FALSE),"")</f>
        <v>0</v>
      </c>
      <c r="E28" s="82"/>
      <c r="F28" s="7" t="s">
        <v>179</v>
      </c>
      <c r="G28" s="83" t="s">
        <v>197</v>
      </c>
      <c r="H28" s="83"/>
      <c r="I28" s="28">
        <f t="shared" ref="I28:I32" si="2">D28/$F$26</f>
        <v>0</v>
      </c>
      <c r="J28" s="7" t="s">
        <v>311</v>
      </c>
      <c r="K28" s="9"/>
      <c r="L28" s="9"/>
      <c r="M28" s="9"/>
    </row>
    <row r="29" spans="1:13" ht="18" customHeight="1" x14ac:dyDescent="0.2">
      <c r="A29" s="84" t="s">
        <v>196</v>
      </c>
      <c r="B29" s="84"/>
      <c r="C29" s="84"/>
      <c r="D29" s="82">
        <f>_xlfn.IFNA(VLOOKUP(封面!B1,'2021决算导出'!A:S,19,FALSE),"")</f>
        <v>3272574.88</v>
      </c>
      <c r="E29" s="82"/>
      <c r="F29" s="7" t="s">
        <v>179</v>
      </c>
      <c r="G29" s="83" t="s">
        <v>197</v>
      </c>
      <c r="H29" s="83"/>
      <c r="I29" s="28">
        <f t="shared" si="2"/>
        <v>0.11267657487191041</v>
      </c>
      <c r="J29" s="7" t="s">
        <v>311</v>
      </c>
    </row>
    <row r="30" spans="1:13" ht="18" customHeight="1" x14ac:dyDescent="0.2">
      <c r="A30" s="84" t="s">
        <v>200</v>
      </c>
      <c r="B30" s="84"/>
      <c r="C30" s="84"/>
      <c r="D30" s="82">
        <f>_xlfn.IFNA(VLOOKUP(封面!B1,'2021决算导出'!A:T,20,FALSE),"")</f>
        <v>1645115.15</v>
      </c>
      <c r="E30" s="82"/>
      <c r="F30" s="7" t="s">
        <v>179</v>
      </c>
      <c r="G30" s="83" t="s">
        <v>197</v>
      </c>
      <c r="H30" s="83"/>
      <c r="I30" s="28">
        <f t="shared" si="2"/>
        <v>5.6642230405401485E-2</v>
      </c>
      <c r="J30" s="7" t="s">
        <v>311</v>
      </c>
    </row>
    <row r="31" spans="1:13" ht="18" customHeight="1" x14ac:dyDescent="0.2">
      <c r="A31" s="84" t="s">
        <v>201</v>
      </c>
      <c r="B31" s="84"/>
      <c r="C31" s="84"/>
      <c r="D31" s="82">
        <f>_xlfn.IFNA(VLOOKUP(封面!B1,'2021决算导出'!A:U,21,FALSE),"")</f>
        <v>0</v>
      </c>
      <c r="E31" s="82"/>
      <c r="F31" s="7" t="s">
        <v>179</v>
      </c>
      <c r="G31" s="83" t="s">
        <v>197</v>
      </c>
      <c r="H31" s="83"/>
      <c r="I31" s="28">
        <f t="shared" si="2"/>
        <v>0</v>
      </c>
      <c r="J31" s="7" t="s">
        <v>311</v>
      </c>
    </row>
    <row r="32" spans="1:13" ht="18" customHeight="1" x14ac:dyDescent="0.2">
      <c r="A32" s="84" t="s">
        <v>202</v>
      </c>
      <c r="B32" s="84"/>
      <c r="C32" s="84"/>
      <c r="D32" s="82">
        <f>_xlfn.IFNA(VLOOKUP(封面!B1,'2021决算导出'!A:V,22,FALSE),"")</f>
        <v>3071825</v>
      </c>
      <c r="E32" s="82"/>
      <c r="F32" s="7" t="s">
        <v>179</v>
      </c>
      <c r="G32" s="83" t="s">
        <v>197</v>
      </c>
      <c r="H32" s="83"/>
      <c r="I32" s="28">
        <f t="shared" si="2"/>
        <v>0.10576464475150717</v>
      </c>
      <c r="J32" s="7" t="s">
        <v>311</v>
      </c>
    </row>
    <row r="33" spans="1:12" ht="18" customHeight="1" x14ac:dyDescent="0.2">
      <c r="A33" s="7" t="s">
        <v>203</v>
      </c>
    </row>
    <row r="34" spans="1:12" ht="18" customHeight="1" x14ac:dyDescent="0.2">
      <c r="A34" s="80" t="s">
        <v>417</v>
      </c>
      <c r="B34" s="80"/>
      <c r="C34" s="80"/>
      <c r="D34" s="80"/>
      <c r="E34" s="82">
        <f>_xlfn.IFNA(VLOOKUP(封面!B1,一般公共预算财政拨款支出决算具体情况!A:C,3,FALSE),"")</f>
        <v>21054453.370000001</v>
      </c>
      <c r="F34" s="82"/>
      <c r="G34" s="7" t="s">
        <v>179</v>
      </c>
      <c r="H34" s="83" t="s">
        <v>418</v>
      </c>
      <c r="I34" s="83"/>
      <c r="J34" s="82">
        <f>_xlfn.IFNA(VLOOKUP(封面!B1,一般公共预算财政拨款支出决算具体情况!A:D,4,FALSE),"")</f>
        <v>18384004.91</v>
      </c>
      <c r="K34" s="82"/>
      <c r="L34" s="11" t="s">
        <v>178</v>
      </c>
    </row>
    <row r="35" spans="1:12" ht="18" customHeight="1" x14ac:dyDescent="0.2">
      <c r="B35" s="14" t="str">
        <f>IF(E34&gt;J34,"增加","减少")</f>
        <v>增加</v>
      </c>
      <c r="C35" s="82">
        <f>ABS(E34-J34)</f>
        <v>2670448.4600000009</v>
      </c>
      <c r="D35" s="82"/>
      <c r="E35" s="7" t="s">
        <v>179</v>
      </c>
      <c r="F35" s="14" t="str">
        <f>IF(E34&gt;J34,"增长","下降")</f>
        <v>增长</v>
      </c>
      <c r="G35" s="33">
        <f>IF(J34=0,IF(E34&gt;0,1,""),C35/J34)</f>
        <v>0.14525934218758871</v>
      </c>
      <c r="H35" s="7" t="s">
        <v>312</v>
      </c>
      <c r="I35" s="11" t="s">
        <v>204</v>
      </c>
    </row>
    <row r="36" spans="1:12" ht="18" customHeight="1" x14ac:dyDescent="0.2">
      <c r="A36" s="84" t="s">
        <v>419</v>
      </c>
      <c r="B36" s="84"/>
      <c r="C36" s="84"/>
      <c r="D36" s="84"/>
      <c r="E36" s="82">
        <f>_xlfn.IFNA(VLOOKUP(封面!B1,一般公共预算财政拨款支出决算具体情况!A:E,5,FALSE),"")</f>
        <v>21004331.370000001</v>
      </c>
      <c r="F36" s="82"/>
      <c r="G36" s="7" t="s">
        <v>179</v>
      </c>
      <c r="H36" s="83" t="s">
        <v>418</v>
      </c>
      <c r="I36" s="83"/>
      <c r="J36" s="82">
        <f>_xlfn.IFNA(VLOOKUP(封面!B1,一般公共预算财政拨款支出决算具体情况!A:F,6,FALSE),"")</f>
        <v>18333882.91</v>
      </c>
      <c r="K36" s="82"/>
      <c r="L36" s="11" t="s">
        <v>178</v>
      </c>
    </row>
    <row r="37" spans="1:12" ht="18" customHeight="1" x14ac:dyDescent="0.2">
      <c r="A37" s="14"/>
      <c r="B37" s="14" t="str">
        <f>IF(E36&gt;J36,"增加","减少")</f>
        <v>增加</v>
      </c>
      <c r="C37" s="82">
        <f>ABS(E36-J36)</f>
        <v>2670448.4600000009</v>
      </c>
      <c r="D37" s="82"/>
      <c r="E37" s="7" t="s">
        <v>179</v>
      </c>
      <c r="F37" s="14" t="str">
        <f>IF(E36&gt;J36,"增长","下降")</f>
        <v>增长</v>
      </c>
      <c r="G37" s="33">
        <f>IF(J36=0,IF(E36&gt;0,1,""),C37/J36)</f>
        <v>0.14565645876048638</v>
      </c>
      <c r="H37" s="7" t="s">
        <v>312</v>
      </c>
    </row>
    <row r="38" spans="1:12" ht="36" customHeight="1" x14ac:dyDescent="0.2">
      <c r="B38" s="79" t="s">
        <v>462</v>
      </c>
      <c r="C38" s="79"/>
      <c r="D38" s="79"/>
      <c r="E38" s="79"/>
      <c r="F38" s="79"/>
      <c r="G38" s="79"/>
      <c r="H38" s="79"/>
      <c r="I38" s="79"/>
      <c r="J38" s="79"/>
      <c r="K38" s="79"/>
      <c r="L38" s="79"/>
    </row>
    <row r="39" spans="1:12" ht="18" customHeight="1" x14ac:dyDescent="0.2">
      <c r="A39" s="84" t="s">
        <v>420</v>
      </c>
      <c r="B39" s="84"/>
      <c r="C39" s="84"/>
      <c r="D39" s="84"/>
      <c r="E39" s="82">
        <f>_xlfn.IFNA(VLOOKUP(封面!B1,一般公共预算财政拨款支出决算具体情况!A:M,13,FALSE),"")</f>
        <v>42840</v>
      </c>
      <c r="F39" s="82"/>
      <c r="G39" s="7" t="s">
        <v>179</v>
      </c>
      <c r="H39" s="83" t="s">
        <v>418</v>
      </c>
      <c r="I39" s="83"/>
      <c r="J39" s="82">
        <f>_xlfn.IFNA(VLOOKUP(封面!B1,一般公共预算财政拨款支出决算具体情况!A:N,14,FALSE),"")</f>
        <v>42840</v>
      </c>
      <c r="K39" s="82"/>
      <c r="L39" s="11" t="s">
        <v>178</v>
      </c>
    </row>
    <row r="40" spans="1:12" ht="18" customHeight="1" x14ac:dyDescent="0.2">
      <c r="A40" s="14"/>
      <c r="B40" s="14" t="str">
        <f>IF(E39&gt;J39,"增加","减少")</f>
        <v>减少</v>
      </c>
      <c r="C40" s="82">
        <f>ABS(E39-J39)</f>
        <v>0</v>
      </c>
      <c r="D40" s="82"/>
      <c r="E40" s="7" t="s">
        <v>179</v>
      </c>
      <c r="F40" s="14" t="str">
        <f>IF(E39&gt;J39,"增长","下降")</f>
        <v>下降</v>
      </c>
      <c r="G40" s="33">
        <f>IF(J39=0,IF(E39&gt;0,1,""),C40/J39)</f>
        <v>0</v>
      </c>
      <c r="H40" s="7" t="s">
        <v>312</v>
      </c>
    </row>
    <row r="41" spans="1:12" ht="18" customHeight="1" x14ac:dyDescent="0.2">
      <c r="A41" s="85" t="s">
        <v>421</v>
      </c>
      <c r="B41" s="85"/>
      <c r="C41" s="85"/>
      <c r="D41" s="85"/>
      <c r="E41" s="82">
        <f>_xlfn.IFNA(VLOOKUP(封面!B1,一般公共预算财政拨款支出决算具体情况!A:O,15,FALSE),"")</f>
        <v>7282</v>
      </c>
      <c r="F41" s="82"/>
      <c r="G41" s="7" t="s">
        <v>179</v>
      </c>
      <c r="H41" s="83" t="s">
        <v>418</v>
      </c>
      <c r="I41" s="83"/>
      <c r="J41" s="82">
        <f>_xlfn.IFNA(VLOOKUP(封面!B1,一般公共预算财政拨款支出决算具体情况!A:P,16,FALSE),"")</f>
        <v>7282</v>
      </c>
      <c r="K41" s="82"/>
      <c r="L41" s="11" t="s">
        <v>178</v>
      </c>
    </row>
    <row r="42" spans="1:12" ht="18" customHeight="1" x14ac:dyDescent="0.2">
      <c r="A42" s="14"/>
      <c r="B42" s="14" t="str">
        <f>IF(E41&gt;J41,"增加","减少")</f>
        <v>减少</v>
      </c>
      <c r="C42" s="82">
        <f>ABS(E41-J41)</f>
        <v>0</v>
      </c>
      <c r="D42" s="82"/>
      <c r="E42" s="7" t="s">
        <v>179</v>
      </c>
      <c r="F42" s="14" t="str">
        <f>IF(E41&gt;J41,"增长","下降")</f>
        <v>下降</v>
      </c>
      <c r="G42" s="33">
        <f>IF(J41=0,IF(E41&gt;0,1,""),C42/J41)</f>
        <v>0</v>
      </c>
      <c r="H42" s="7" t="s">
        <v>312</v>
      </c>
    </row>
    <row r="43" spans="1:12" ht="18" customHeight="1" x14ac:dyDescent="0.2">
      <c r="A43" s="81" t="s">
        <v>422</v>
      </c>
      <c r="B43" s="81"/>
      <c r="C43" s="81"/>
      <c r="D43" s="81"/>
      <c r="E43" s="82">
        <f>_xlfn.IFNA(VLOOKUP(封面!B1,一般公共预算财政拨款支出决算具体情况!A:W,23,FALSE),"")</f>
        <v>3272574.88</v>
      </c>
      <c r="F43" s="82"/>
      <c r="G43" s="7" t="s">
        <v>179</v>
      </c>
      <c r="H43" s="83" t="s">
        <v>418</v>
      </c>
      <c r="I43" s="83"/>
      <c r="J43" s="82">
        <f>_xlfn.IFNA(VLOOKUP(封面!B1,一般公共预算财政拨款支出决算具体情况!A:X,24,FALSE),"")</f>
        <v>3434400.3899999997</v>
      </c>
      <c r="K43" s="82"/>
      <c r="L43" s="11" t="s">
        <v>178</v>
      </c>
    </row>
    <row r="44" spans="1:12" ht="18" customHeight="1" x14ac:dyDescent="0.2">
      <c r="B44" s="14" t="str">
        <f>IF(E43&gt;J43,"增加","减少")</f>
        <v>减少</v>
      </c>
      <c r="C44" s="82">
        <f>ABS(E43-J43)</f>
        <v>161825.50999999978</v>
      </c>
      <c r="D44" s="82"/>
      <c r="E44" s="7" t="s">
        <v>179</v>
      </c>
      <c r="F44" s="14" t="str">
        <f>IF(E43&gt;J43,"增长","下降")</f>
        <v>下降</v>
      </c>
      <c r="G44" s="33">
        <f>IF(J43=0,IF(E43&gt;0,1,""),C44/J43)</f>
        <v>4.7118999424525396E-2</v>
      </c>
      <c r="H44" s="7" t="s">
        <v>312</v>
      </c>
      <c r="I44" s="11" t="s">
        <v>204</v>
      </c>
    </row>
    <row r="45" spans="1:12" ht="18" customHeight="1" x14ac:dyDescent="0.2">
      <c r="A45" s="85" t="s">
        <v>423</v>
      </c>
      <c r="B45" s="85"/>
      <c r="C45" s="85"/>
      <c r="D45" s="85"/>
      <c r="E45" s="82">
        <f>_xlfn.IFNA(VLOOKUP(封面!B1,一般公共预算财政拨款支出决算具体情况!A:Y,25,FALSE),"")</f>
        <v>3272574.88</v>
      </c>
      <c r="F45" s="82"/>
      <c r="G45" s="7" t="s">
        <v>179</v>
      </c>
      <c r="H45" s="83" t="s">
        <v>418</v>
      </c>
      <c r="I45" s="83"/>
      <c r="J45" s="82">
        <f>_xlfn.IFNA(VLOOKUP(封面!B1,一般公共预算财政拨款支出决算具体情况!A:Z,26,FALSE),"")</f>
        <v>3434400.3899999997</v>
      </c>
      <c r="K45" s="82"/>
      <c r="L45" s="11" t="s">
        <v>178</v>
      </c>
    </row>
    <row r="46" spans="1:12" ht="18" customHeight="1" x14ac:dyDescent="0.2">
      <c r="A46" s="14"/>
      <c r="B46" s="14" t="str">
        <f>IF(E45&gt;J45,"增加","减少")</f>
        <v>减少</v>
      </c>
      <c r="C46" s="82">
        <f>ABS(E45-J45)</f>
        <v>161825.50999999978</v>
      </c>
      <c r="D46" s="82"/>
      <c r="E46" s="7" t="s">
        <v>179</v>
      </c>
      <c r="F46" s="14" t="str">
        <f>IF(E45&gt;J45,"增长","下降")</f>
        <v>下降</v>
      </c>
      <c r="G46" s="33">
        <f>IF(J45=0,IF(E45&gt;0,1,""),C46/J45)</f>
        <v>4.7118999424525396E-2</v>
      </c>
      <c r="H46" s="7" t="s">
        <v>312</v>
      </c>
    </row>
    <row r="47" spans="1:12" ht="36" customHeight="1" x14ac:dyDescent="0.2">
      <c r="B47" s="79" t="s">
        <v>463</v>
      </c>
      <c r="C47" s="79"/>
      <c r="D47" s="79"/>
      <c r="E47" s="79"/>
      <c r="F47" s="79"/>
      <c r="G47" s="79"/>
      <c r="H47" s="79"/>
      <c r="I47" s="79"/>
      <c r="J47" s="79"/>
      <c r="K47" s="79"/>
      <c r="L47" s="79"/>
    </row>
    <row r="48" spans="1:12" ht="18" customHeight="1" x14ac:dyDescent="0.2">
      <c r="A48" s="81" t="s">
        <v>424</v>
      </c>
      <c r="B48" s="81"/>
      <c r="C48" s="81"/>
      <c r="D48" s="81"/>
      <c r="E48" s="82">
        <f>_xlfn.IFNA(VLOOKUP(封面!B1,一般公共预算财政拨款支出决算具体情况!A:AC,29,FALSE),"")</f>
        <v>1645115.15</v>
      </c>
      <c r="F48" s="82"/>
      <c r="G48" s="7" t="s">
        <v>179</v>
      </c>
      <c r="H48" s="83" t="s">
        <v>418</v>
      </c>
      <c r="I48" s="83"/>
      <c r="J48" s="82">
        <f>_xlfn.IFNA(VLOOKUP(封面!B1,一般公共预算财政拨款支出决算具体情况!A:AD,30,FALSE),"")</f>
        <v>1638906.96</v>
      </c>
      <c r="K48" s="82"/>
      <c r="L48" s="11" t="s">
        <v>178</v>
      </c>
    </row>
    <row r="49" spans="1:13" ht="18" customHeight="1" x14ac:dyDescent="0.2">
      <c r="B49" s="14" t="str">
        <f>IF(E48&gt;J48,"增加","减少")</f>
        <v>增加</v>
      </c>
      <c r="C49" s="82">
        <f>ABS(E48-J48)</f>
        <v>6208.1899999999441</v>
      </c>
      <c r="D49" s="82"/>
      <c r="E49" s="7" t="s">
        <v>179</v>
      </c>
      <c r="F49" s="14" t="str">
        <f>IF(E48&gt;J48,"增长","下降")</f>
        <v>增长</v>
      </c>
      <c r="G49" s="33">
        <f>IF(J48=0,IF(E48&gt;0,1,""),C49/J48)</f>
        <v>3.7880063673656887E-3</v>
      </c>
      <c r="H49" s="7" t="s">
        <v>312</v>
      </c>
      <c r="I49" s="11" t="s">
        <v>204</v>
      </c>
    </row>
    <row r="50" spans="1:13" ht="18" customHeight="1" x14ac:dyDescent="0.2">
      <c r="A50" s="85" t="s">
        <v>425</v>
      </c>
      <c r="B50" s="85"/>
      <c r="C50" s="85"/>
      <c r="D50" s="85"/>
      <c r="E50" s="82">
        <f>_xlfn.IFNA(VLOOKUP(封面!B1,一般公共预算财政拨款支出决算具体情况!A:AE,31,FALSE),"")</f>
        <v>1645115.15</v>
      </c>
      <c r="F50" s="82"/>
      <c r="G50" s="7" t="s">
        <v>179</v>
      </c>
      <c r="H50" s="83" t="s">
        <v>418</v>
      </c>
      <c r="I50" s="83"/>
      <c r="J50" s="82">
        <f>_xlfn.IFNA(VLOOKUP(封面!B1,一般公共预算财政拨款支出决算具体情况!A:AF,32,FALSE),"")</f>
        <v>1638906.96</v>
      </c>
      <c r="K50" s="82"/>
      <c r="L50" s="11" t="s">
        <v>178</v>
      </c>
    </row>
    <row r="51" spans="1:13" ht="18" customHeight="1" x14ac:dyDescent="0.2">
      <c r="A51" s="14"/>
      <c r="B51" s="14" t="str">
        <f>IF(E50&gt;J50,"增加","减少")</f>
        <v>增加</v>
      </c>
      <c r="C51" s="82">
        <f>ABS(E50-J50)</f>
        <v>6208.1899999999441</v>
      </c>
      <c r="D51" s="82"/>
      <c r="E51" s="7" t="s">
        <v>179</v>
      </c>
      <c r="F51" s="14" t="str">
        <f>IF(E50&gt;J50,"增长","下降")</f>
        <v>增长</v>
      </c>
      <c r="G51" s="33">
        <f>IF(J50=0,IF(E50&gt;0,1,""),C51/J50)</f>
        <v>3.7880063673656887E-3</v>
      </c>
      <c r="H51" s="7" t="s">
        <v>312</v>
      </c>
    </row>
    <row r="52" spans="1:13" ht="36" customHeight="1" x14ac:dyDescent="0.2">
      <c r="B52" s="79" t="s">
        <v>464</v>
      </c>
      <c r="C52" s="79"/>
      <c r="D52" s="79"/>
      <c r="E52" s="79"/>
      <c r="F52" s="79"/>
      <c r="G52" s="79"/>
      <c r="H52" s="79"/>
      <c r="I52" s="79"/>
      <c r="J52" s="79"/>
      <c r="K52" s="79"/>
      <c r="L52" s="79"/>
    </row>
    <row r="53" spans="1:13" ht="18" customHeight="1" x14ac:dyDescent="0.2">
      <c r="A53" s="81" t="s">
        <v>455</v>
      </c>
      <c r="B53" s="81"/>
      <c r="C53" s="81"/>
      <c r="D53" s="81"/>
      <c r="E53" s="82">
        <f>_xlfn.IFNA(VLOOKUP(封面!B1,一般公共预算财政拨款支出决算具体情况!A:AK,37,FALSE),"")</f>
        <v>3071825</v>
      </c>
      <c r="F53" s="82"/>
      <c r="G53" s="7" t="s">
        <v>179</v>
      </c>
      <c r="H53" s="83" t="s">
        <v>418</v>
      </c>
      <c r="I53" s="83"/>
      <c r="J53" s="82">
        <f>_xlfn.IFNA(VLOOKUP(封面!B1,一般公共预算财政拨款支出决算具体情况!A:AL,38,FALSE),"")</f>
        <v>3004557.2</v>
      </c>
      <c r="K53" s="82"/>
      <c r="L53" s="11" t="s">
        <v>178</v>
      </c>
    </row>
    <row r="54" spans="1:13" ht="18" customHeight="1" x14ac:dyDescent="0.2">
      <c r="B54" s="14" t="str">
        <f>IF(E53&gt;J53,"增加","减少")</f>
        <v>增加</v>
      </c>
      <c r="C54" s="82">
        <f>ABS(E53-J53)</f>
        <v>67267.799999999814</v>
      </c>
      <c r="D54" s="82"/>
      <c r="E54" s="7" t="s">
        <v>179</v>
      </c>
      <c r="F54" s="14" t="str">
        <f>IF(E53&gt;J53,"增长","下降")</f>
        <v>增长</v>
      </c>
      <c r="G54" s="33">
        <f>IF(J53=0,IF(E53&gt;0,1,""),C54/J53)</f>
        <v>2.2388590238854433E-2</v>
      </c>
      <c r="H54" s="7" t="s">
        <v>312</v>
      </c>
      <c r="I54" s="11" t="s">
        <v>204</v>
      </c>
    </row>
    <row r="55" spans="1:13" ht="18" customHeight="1" x14ac:dyDescent="0.2">
      <c r="A55" s="85" t="s">
        <v>426</v>
      </c>
      <c r="B55" s="85"/>
      <c r="C55" s="85"/>
      <c r="D55" s="85"/>
      <c r="E55" s="82">
        <f>_xlfn.IFNA(VLOOKUP(封面!B1,一般公共预算财政拨款支出决算具体情况!A:AM,39,FALSE),"")</f>
        <v>3071825</v>
      </c>
      <c r="F55" s="82"/>
      <c r="G55" s="7" t="s">
        <v>179</v>
      </c>
      <c r="H55" s="83" t="s">
        <v>418</v>
      </c>
      <c r="I55" s="83"/>
      <c r="J55" s="82">
        <f>_xlfn.IFNA(VLOOKUP(封面!B1,一般公共预算财政拨款支出决算具体情况!A:AN,40,FALSE),"")</f>
        <v>3004557.2</v>
      </c>
      <c r="K55" s="82"/>
      <c r="L55" s="11" t="s">
        <v>178</v>
      </c>
    </row>
    <row r="56" spans="1:13" ht="18" customHeight="1" x14ac:dyDescent="0.2">
      <c r="A56" s="14"/>
      <c r="B56" s="14" t="str">
        <f>IF(E55&gt;J55,"增加","减少")</f>
        <v>增加</v>
      </c>
      <c r="C56" s="82">
        <f>ABS(E55-J55)</f>
        <v>67267.799999999814</v>
      </c>
      <c r="D56" s="82"/>
      <c r="E56" s="7" t="s">
        <v>179</v>
      </c>
      <c r="F56" s="14" t="str">
        <f>IF(E55&gt;J55,"增长","下降")</f>
        <v>增长</v>
      </c>
      <c r="G56" s="33">
        <f>IF(J55=0,IF(E55&gt;0,1,""),C56/J55)</f>
        <v>2.2388590238854433E-2</v>
      </c>
      <c r="H56" s="7" t="s">
        <v>312</v>
      </c>
    </row>
    <row r="57" spans="1:13" ht="36" customHeight="1" x14ac:dyDescent="0.2">
      <c r="B57" s="79" t="s">
        <v>464</v>
      </c>
      <c r="C57" s="79"/>
      <c r="D57" s="79"/>
      <c r="E57" s="79"/>
      <c r="F57" s="79"/>
      <c r="G57" s="79"/>
      <c r="H57" s="79"/>
      <c r="I57" s="79"/>
      <c r="J57" s="79"/>
      <c r="K57" s="79"/>
      <c r="L57" s="79"/>
    </row>
    <row r="58" spans="1:13" ht="18" customHeight="1" x14ac:dyDescent="0.2">
      <c r="A58" s="6" t="s">
        <v>205</v>
      </c>
    </row>
    <row r="59" spans="1:13" ht="18" customHeight="1" x14ac:dyDescent="0.2">
      <c r="A59" s="7" t="str">
        <f>IF(_xlfn.IFNA(VLOOKUP(封面!B1,'2021决算导出'!A:W,23,FALSE),"")=0,"本年度无此项支出。","")</f>
        <v>本年度无此项支出。</v>
      </c>
    </row>
    <row r="60" spans="1:13" ht="18" customHeight="1" x14ac:dyDescent="0.2">
      <c r="A60" s="6" t="s">
        <v>206</v>
      </c>
    </row>
    <row r="61" spans="1:13" ht="18" customHeight="1" x14ac:dyDescent="0.2">
      <c r="A61" s="7" t="s">
        <v>207</v>
      </c>
    </row>
    <row r="62" spans="1:13" ht="18" customHeight="1" x14ac:dyDescent="0.2">
      <c r="A62" s="6" t="s">
        <v>208</v>
      </c>
    </row>
    <row r="63" spans="1:13" ht="18" customHeight="1" x14ac:dyDescent="0.2">
      <c r="A63" s="7" t="s">
        <v>427</v>
      </c>
      <c r="G63" s="82">
        <f>_xlfn.IFNA(VLOOKUP(封面!B1,'2021决算导出'!A:AA,27,FALSE),"")</f>
        <v>26395489.140000001</v>
      </c>
      <c r="H63" s="82"/>
      <c r="I63" s="11" t="s">
        <v>179</v>
      </c>
    </row>
    <row r="64" spans="1:13" ht="130.15" customHeight="1" x14ac:dyDescent="0.2">
      <c r="A64" s="79" t="s">
        <v>209</v>
      </c>
      <c r="B64" s="79"/>
      <c r="C64" s="79"/>
      <c r="D64" s="79"/>
      <c r="E64" s="79"/>
      <c r="F64" s="79"/>
      <c r="G64" s="79"/>
      <c r="H64" s="79"/>
      <c r="I64" s="79"/>
      <c r="J64" s="79"/>
      <c r="K64" s="79"/>
      <c r="L64" s="79"/>
      <c r="M64" s="79"/>
    </row>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sheetData>
  <mergeCells count="101">
    <mergeCell ref="G63:H63"/>
    <mergeCell ref="A64:M64"/>
    <mergeCell ref="A4:M4"/>
    <mergeCell ref="B57:L57"/>
    <mergeCell ref="C54:D54"/>
    <mergeCell ref="A55:D55"/>
    <mergeCell ref="E55:F55"/>
    <mergeCell ref="H55:I55"/>
    <mergeCell ref="J55:K55"/>
    <mergeCell ref="C56:D56"/>
    <mergeCell ref="A53:D53"/>
    <mergeCell ref="E53:F53"/>
    <mergeCell ref="H53:I53"/>
    <mergeCell ref="J53:K53"/>
    <mergeCell ref="E45:F45"/>
    <mergeCell ref="H45:I45"/>
    <mergeCell ref="J45:K45"/>
    <mergeCell ref="C46:D46"/>
    <mergeCell ref="A48:D48"/>
    <mergeCell ref="E48:F48"/>
    <mergeCell ref="H48:I48"/>
    <mergeCell ref="J48:K48"/>
    <mergeCell ref="C49:D49"/>
    <mergeCell ref="B47:L47"/>
    <mergeCell ref="A50:D50"/>
    <mergeCell ref="E50:F50"/>
    <mergeCell ref="H50:I50"/>
    <mergeCell ref="J50:K50"/>
    <mergeCell ref="C51:D51"/>
    <mergeCell ref="B52:L52"/>
    <mergeCell ref="C42:D42"/>
    <mergeCell ref="C40:D40"/>
    <mergeCell ref="A41:D41"/>
    <mergeCell ref="E41:F41"/>
    <mergeCell ref="H41:I41"/>
    <mergeCell ref="J41:K41"/>
    <mergeCell ref="A39:D39"/>
    <mergeCell ref="E39:F39"/>
    <mergeCell ref="H39:I39"/>
    <mergeCell ref="J39:K39"/>
    <mergeCell ref="B38:L38"/>
    <mergeCell ref="C35:D35"/>
    <mergeCell ref="C37:D37"/>
    <mergeCell ref="A36:D36"/>
    <mergeCell ref="E36:F36"/>
    <mergeCell ref="H36:I36"/>
    <mergeCell ref="J36:K36"/>
    <mergeCell ref="A34:D34"/>
    <mergeCell ref="E34:F34"/>
    <mergeCell ref="H34:I34"/>
    <mergeCell ref="J34:K34"/>
    <mergeCell ref="D32:E32"/>
    <mergeCell ref="G32:H32"/>
    <mergeCell ref="A32:C32"/>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A43:D43"/>
    <mergeCell ref="E43:F43"/>
    <mergeCell ref="H43:I43"/>
    <mergeCell ref="J43:K43"/>
    <mergeCell ref="C44:D44"/>
    <mergeCell ref="A45:D45"/>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49C7-C812-428A-BDAF-EEE2BAEBE3D5}">
  <dimension ref="A1:N35"/>
  <sheetViews>
    <sheetView tabSelected="1" topLeftCell="A46" workbookViewId="0">
      <selection activeCell="Q21" sqref="Q21"/>
    </sheetView>
  </sheetViews>
  <sheetFormatPr defaultColWidth="8.875" defaultRowHeight="18" customHeight="1" x14ac:dyDescent="0.2"/>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x14ac:dyDescent="0.2">
      <c r="A1" s="77" t="s">
        <v>409</v>
      </c>
      <c r="B1" s="77"/>
      <c r="C1" s="77"/>
      <c r="D1" s="77"/>
      <c r="E1" s="77"/>
      <c r="F1" s="77"/>
      <c r="G1" s="77"/>
      <c r="H1" s="77"/>
      <c r="I1" s="77"/>
      <c r="J1" s="77"/>
      <c r="K1" s="77"/>
      <c r="L1" s="77"/>
      <c r="M1" s="77"/>
      <c r="N1" s="77"/>
    </row>
    <row r="2" spans="1:14" ht="18" customHeight="1" x14ac:dyDescent="0.2">
      <c r="A2" s="6" t="s">
        <v>210</v>
      </c>
    </row>
    <row r="3" spans="1:14" ht="18" customHeight="1" x14ac:dyDescent="0.2">
      <c r="A3" s="15" t="str">
        <f>IF(_xlfn.IFNA(VLOOKUP(封面!B1,'2021决算导出'!A:AB,28,FALSE),"")=0,"本年度无此项支出。","")</f>
        <v>本年度无此项支出。</v>
      </c>
    </row>
    <row r="4" spans="1:14" ht="18" customHeight="1" x14ac:dyDescent="0.2">
      <c r="A4" s="7" t="s">
        <v>428</v>
      </c>
      <c r="F4" s="82">
        <f>_xlfn.IFNA(VLOOKUP(封面!B1,'2021决算导出'!A:AB,28,FALSE),"")</f>
        <v>0</v>
      </c>
      <c r="G4" s="82"/>
      <c r="H4" s="7" t="s">
        <v>179</v>
      </c>
      <c r="I4" s="7" t="s">
        <v>429</v>
      </c>
    </row>
    <row r="5" spans="1:14" ht="18" customHeight="1" x14ac:dyDescent="0.2">
      <c r="A5" s="88">
        <f>_xlfn.IFNA(VLOOKUP(封面!B1,'2021决算导出'!A:AC,29,FALSE),"")</f>
        <v>0</v>
      </c>
      <c r="B5" s="88"/>
      <c r="C5" s="7" t="s">
        <v>178</v>
      </c>
      <c r="D5" s="29" t="str">
        <f>IF(F4&gt;A5,"增加","减少")</f>
        <v>减少</v>
      </c>
      <c r="E5" s="88">
        <f>ABS(F4-A5)</f>
        <v>0</v>
      </c>
      <c r="F5" s="88"/>
      <c r="G5" s="7" t="s">
        <v>212</v>
      </c>
    </row>
    <row r="6" spans="1:14" ht="18" customHeight="1" x14ac:dyDescent="0.2">
      <c r="A6" s="7" t="s">
        <v>213</v>
      </c>
    </row>
    <row r="7" spans="1:14" ht="18" customHeight="1" x14ac:dyDescent="0.2">
      <c r="A7" s="54" t="s">
        <v>430</v>
      </c>
      <c r="B7" s="18"/>
      <c r="C7" s="18"/>
      <c r="D7" s="18"/>
      <c r="E7" s="18"/>
      <c r="F7" s="18"/>
      <c r="G7" s="18"/>
      <c r="H7" s="18"/>
      <c r="I7" s="18"/>
      <c r="J7" s="18"/>
      <c r="K7" s="18"/>
      <c r="L7" s="18"/>
      <c r="M7" s="18"/>
      <c r="N7" s="18"/>
    </row>
    <row r="8" spans="1:14" ht="18" customHeight="1" x14ac:dyDescent="0.2">
      <c r="A8" s="7" t="s">
        <v>214</v>
      </c>
    </row>
    <row r="9" spans="1:14" ht="39" customHeight="1" x14ac:dyDescent="0.2">
      <c r="A9" s="87" t="s">
        <v>431</v>
      </c>
      <c r="B9" s="87"/>
      <c r="C9" s="87"/>
      <c r="D9" s="87"/>
      <c r="E9" s="87"/>
      <c r="F9" s="87"/>
      <c r="G9" s="87"/>
      <c r="H9" s="87"/>
      <c r="I9" s="87"/>
      <c r="J9" s="87"/>
      <c r="K9" s="87"/>
      <c r="L9" s="87"/>
      <c r="M9" s="87"/>
      <c r="N9" s="87"/>
    </row>
    <row r="10" spans="1:14" ht="18" customHeight="1" x14ac:dyDescent="0.2">
      <c r="A10" s="7" t="s">
        <v>215</v>
      </c>
    </row>
    <row r="11" spans="1:14" ht="18" customHeight="1" x14ac:dyDescent="0.2">
      <c r="A11" s="84" t="s">
        <v>432</v>
      </c>
      <c r="B11" s="84"/>
      <c r="C11" s="34">
        <f>_xlfn.IFNA(VLOOKUP(封面!B1,'2021决算导出'!A:AI,35,FALSE),"")</f>
        <v>0</v>
      </c>
      <c r="D11" s="7" t="s">
        <v>179</v>
      </c>
      <c r="E11" s="84" t="s">
        <v>433</v>
      </c>
      <c r="F11" s="84"/>
      <c r="G11" s="84"/>
      <c r="H11" s="88">
        <f>_xlfn.IFNA(VLOOKUP(封面!B1,'2021决算导出'!A:AJ,36,FALSE),"")</f>
        <v>0</v>
      </c>
      <c r="I11" s="88"/>
      <c r="J11" s="15" t="s">
        <v>178</v>
      </c>
      <c r="K11" s="29" t="str">
        <f>IF(C11&gt;H11,"增加","减少")</f>
        <v>减少</v>
      </c>
      <c r="L11" s="88">
        <f>ABS(C11-H11)</f>
        <v>0</v>
      </c>
      <c r="M11" s="88"/>
      <c r="N11" s="7" t="s">
        <v>211</v>
      </c>
    </row>
    <row r="12" spans="1:14" ht="18" customHeight="1" x14ac:dyDescent="0.2">
      <c r="A12" s="84" t="s">
        <v>434</v>
      </c>
      <c r="B12" s="84"/>
      <c r="C12" s="84"/>
      <c r="D12" s="84"/>
      <c r="E12" s="84"/>
      <c r="F12" s="88">
        <f>_xlfn.IFNA(VLOOKUP(封面!B1,'2021决算导出'!A:AK,37,FALSE),"")</f>
        <v>0</v>
      </c>
      <c r="G12" s="88"/>
      <c r="H12" s="16" t="s">
        <v>179</v>
      </c>
      <c r="I12" s="84" t="s">
        <v>433</v>
      </c>
      <c r="J12" s="84"/>
      <c r="K12" s="84"/>
      <c r="L12" s="88">
        <f>_xlfn.IFNA(VLOOKUP(封面!B1,'2021决算导出'!A:AL,38,FALSE),"")</f>
        <v>0</v>
      </c>
      <c r="M12" s="88"/>
      <c r="N12" s="7" t="s">
        <v>178</v>
      </c>
    </row>
    <row r="13" spans="1:14" ht="18" customHeight="1" x14ac:dyDescent="0.2">
      <c r="A13" s="14" t="str">
        <f>IF(F12&gt;L12,"增加","减少")</f>
        <v>减少</v>
      </c>
      <c r="B13" s="88">
        <f>ABS(F12-L12)</f>
        <v>0</v>
      </c>
      <c r="C13" s="88"/>
      <c r="D13" s="7" t="s">
        <v>211</v>
      </c>
      <c r="H13" s="88"/>
      <c r="I13" s="88"/>
      <c r="J13" s="15"/>
    </row>
    <row r="14" spans="1:14" ht="18" customHeight="1" x14ac:dyDescent="0.2">
      <c r="A14" s="84" t="s">
        <v>435</v>
      </c>
      <c r="B14" s="84"/>
      <c r="C14" s="84"/>
      <c r="D14" s="8">
        <f>_xlfn.IFNA(VLOOKUP(封面!B1,'2021决算导出'!A:AM,39,FALSE),"")</f>
        <v>0</v>
      </c>
      <c r="E14" s="7" t="s">
        <v>216</v>
      </c>
      <c r="F14" s="84" t="s">
        <v>217</v>
      </c>
      <c r="G14" s="84"/>
      <c r="H14" s="88">
        <f>IF(D14=0,0,F12/D14)</f>
        <v>0</v>
      </c>
      <c r="I14" s="88"/>
      <c r="J14" s="7" t="s">
        <v>211</v>
      </c>
    </row>
    <row r="15" spans="1:14" ht="18" customHeight="1" x14ac:dyDescent="0.2">
      <c r="A15" s="83" t="s">
        <v>436</v>
      </c>
      <c r="B15" s="83"/>
      <c r="C15" s="83"/>
      <c r="D15" s="83"/>
      <c r="E15" s="83"/>
      <c r="F15" s="88">
        <f>_xlfn.IFNA(VLOOKUP(封面!B1,'2021决算导出'!A:AO,41,FALSE),"")</f>
        <v>0</v>
      </c>
      <c r="G15" s="88" t="s">
        <v>179</v>
      </c>
      <c r="H15" s="7" t="s">
        <v>179</v>
      </c>
      <c r="I15" s="7" t="s">
        <v>433</v>
      </c>
      <c r="L15" s="88">
        <f>_xlfn.IFNA(VLOOKUP(封面!B1,'2021决算导出'!A:AP,42,FALSE),"")</f>
        <v>0</v>
      </c>
      <c r="M15" s="88" t="s">
        <v>179</v>
      </c>
      <c r="N15" s="7" t="s">
        <v>179</v>
      </c>
    </row>
    <row r="16" spans="1:14" ht="18" customHeight="1" x14ac:dyDescent="0.2">
      <c r="A16" s="14" t="str">
        <f>IF(F15&gt;L15,"增加","减少")</f>
        <v>减少</v>
      </c>
      <c r="B16" s="88">
        <f>ABS(F15-L15)</f>
        <v>0</v>
      </c>
      <c r="C16" s="88"/>
      <c r="D16" s="7" t="s">
        <v>211</v>
      </c>
    </row>
    <row r="17" spans="1:14" ht="36" customHeight="1" x14ac:dyDescent="0.2">
      <c r="A17" s="79" t="s">
        <v>218</v>
      </c>
      <c r="B17" s="79"/>
      <c r="C17" s="79"/>
      <c r="D17" s="79"/>
      <c r="E17" s="79"/>
      <c r="F17" s="79"/>
      <c r="G17" s="79"/>
      <c r="H17" s="79"/>
      <c r="I17" s="79"/>
      <c r="J17" s="79"/>
      <c r="K17" s="79"/>
      <c r="L17" s="79"/>
      <c r="M17" s="79"/>
      <c r="N17" s="79"/>
    </row>
    <row r="18" spans="1:14" ht="18" customHeight="1" x14ac:dyDescent="0.2">
      <c r="A18" s="84" t="s">
        <v>437</v>
      </c>
      <c r="B18" s="84"/>
      <c r="C18" s="84"/>
      <c r="D18" s="84"/>
      <c r="E18" s="84"/>
      <c r="F18" s="84"/>
      <c r="G18" s="88">
        <f>_xlfn.IFNA(VLOOKUP(封面!B1,'2021决算导出'!A:AQ,43,FALSE),"")</f>
        <v>0</v>
      </c>
      <c r="H18" s="88" t="s">
        <v>179</v>
      </c>
      <c r="I18" s="7" t="s">
        <v>179</v>
      </c>
      <c r="J18" s="7" t="s">
        <v>219</v>
      </c>
      <c r="L18" s="88">
        <f>_xlfn.IFNA(VLOOKUP(封面!B1,'2021决算导出'!A:AR,44,FALSE),"")</f>
        <v>0</v>
      </c>
      <c r="M18" s="88" t="s">
        <v>179</v>
      </c>
      <c r="N18" s="7" t="s">
        <v>179</v>
      </c>
    </row>
    <row r="19" spans="1:14" ht="18" customHeight="1" x14ac:dyDescent="0.2">
      <c r="A19" s="84" t="s">
        <v>220</v>
      </c>
      <c r="B19" s="84"/>
      <c r="C19" s="88">
        <f>_xlfn.IFNA(VLOOKUP(封面!B1,'2021决算导出'!A:AS,45,FALSE),"")</f>
        <v>0</v>
      </c>
      <c r="D19" s="88" t="s">
        <v>179</v>
      </c>
      <c r="E19" s="7" t="s">
        <v>179</v>
      </c>
      <c r="F19" s="84" t="s">
        <v>221</v>
      </c>
      <c r="G19" s="84"/>
      <c r="H19" s="84"/>
      <c r="I19" s="88">
        <f>_xlfn.IFNA(VLOOKUP(封面!B1,'2021决算导出'!A:AT,46,FALSE),"")</f>
        <v>0</v>
      </c>
      <c r="J19" s="88" t="s">
        <v>179</v>
      </c>
      <c r="K19" s="7" t="s">
        <v>211</v>
      </c>
    </row>
    <row r="20" spans="1:14" ht="18" customHeight="1" x14ac:dyDescent="0.2">
      <c r="A20" s="84" t="s">
        <v>438</v>
      </c>
      <c r="B20" s="84"/>
      <c r="C20" s="84"/>
      <c r="D20" s="8">
        <f>_xlfn.IFNA(VLOOKUP(封面!B1,'2021决算导出'!A:AU,47,FALSE),"")</f>
        <v>0</v>
      </c>
      <c r="E20" s="80" t="s">
        <v>403</v>
      </c>
      <c r="F20" s="80"/>
      <c r="G20" s="80"/>
      <c r="H20" s="80"/>
      <c r="I20" s="80"/>
      <c r="J20" s="80"/>
      <c r="K20" s="80"/>
      <c r="L20" s="80"/>
      <c r="M20" s="53" t="e">
        <f>F15/D20</f>
        <v>#DIV/0!</v>
      </c>
      <c r="N20" s="7" t="s">
        <v>211</v>
      </c>
    </row>
    <row r="21" spans="1:14" ht="18" customHeight="1" x14ac:dyDescent="0.2">
      <c r="A21" s="6" t="s">
        <v>222</v>
      </c>
    </row>
    <row r="22" spans="1:14" ht="18" customHeight="1" x14ac:dyDescent="0.2">
      <c r="A22" s="7" t="s">
        <v>223</v>
      </c>
    </row>
    <row r="23" spans="1:14" ht="18" customHeight="1" x14ac:dyDescent="0.2">
      <c r="A23" s="6" t="s">
        <v>224</v>
      </c>
    </row>
    <row r="24" spans="1:14" ht="18" customHeight="1" x14ac:dyDescent="0.2">
      <c r="A24" s="84" t="s">
        <v>439</v>
      </c>
      <c r="B24" s="84"/>
      <c r="C24" s="84"/>
      <c r="D24" s="84"/>
      <c r="E24" s="82">
        <f>_xlfn.IFNA(VLOOKUP(封面!B1,'2021决算导出'!A:AW,49,FALSE),"")</f>
        <v>354579.16</v>
      </c>
      <c r="F24" s="82"/>
      <c r="G24" s="7" t="s">
        <v>179</v>
      </c>
      <c r="H24" s="84" t="s">
        <v>225</v>
      </c>
      <c r="I24" s="84"/>
      <c r="J24" s="84"/>
      <c r="K24" s="84"/>
      <c r="L24" s="82">
        <f>_xlfn.IFNA(VLOOKUP(封面!B1,'2021决算导出'!A:AX,50,FALSE),"")</f>
        <v>49726</v>
      </c>
      <c r="M24" s="82" t="s">
        <v>179</v>
      </c>
      <c r="N24" s="7" t="s">
        <v>179</v>
      </c>
    </row>
    <row r="25" spans="1:14" ht="18" customHeight="1" x14ac:dyDescent="0.2">
      <c r="A25" s="84" t="s">
        <v>226</v>
      </c>
      <c r="B25" s="84"/>
      <c r="C25" s="84"/>
      <c r="D25" s="82">
        <f>_xlfn.IFNA(VLOOKUP(封面!B1,'2021决算导出'!A:AY,51,FALSE),"")</f>
        <v>0</v>
      </c>
      <c r="E25" s="82" t="s">
        <v>179</v>
      </c>
      <c r="F25" s="7" t="s">
        <v>179</v>
      </c>
      <c r="G25" s="84" t="s">
        <v>227</v>
      </c>
      <c r="H25" s="84"/>
      <c r="I25" s="84"/>
      <c r="J25" s="82">
        <v>304853.15999999997</v>
      </c>
      <c r="K25" s="82" t="s">
        <v>179</v>
      </c>
      <c r="L25" s="7" t="s">
        <v>211</v>
      </c>
    </row>
    <row r="26" spans="1:14" ht="18" customHeight="1" x14ac:dyDescent="0.2">
      <c r="A26" s="84" t="s">
        <v>228</v>
      </c>
      <c r="B26" s="84"/>
      <c r="C26" s="84"/>
      <c r="D26" s="84"/>
      <c r="E26" s="82">
        <v>354579.16</v>
      </c>
      <c r="F26" s="82" t="s">
        <v>179</v>
      </c>
      <c r="G26" s="7" t="s">
        <v>179</v>
      </c>
      <c r="H26" s="83" t="s">
        <v>229</v>
      </c>
      <c r="I26" s="83"/>
      <c r="J26" s="83"/>
      <c r="K26" s="28">
        <f>E26/$E$24</f>
        <v>1</v>
      </c>
      <c r="L26" s="17" t="s">
        <v>310</v>
      </c>
      <c r="M26" s="7" t="s">
        <v>404</v>
      </c>
    </row>
    <row r="27" spans="1:14" ht="18" customHeight="1" x14ac:dyDescent="0.2">
      <c r="A27" s="84" t="s">
        <v>230</v>
      </c>
      <c r="B27" s="84"/>
      <c r="C27" s="84"/>
      <c r="D27" s="84"/>
      <c r="E27" s="82">
        <f>_xlfn.IFNA(VLOOKUP(封面!B1,'2021决算导出'!A:BB,54,FALSE),"")</f>
        <v>49726</v>
      </c>
      <c r="F27" s="82" t="s">
        <v>179</v>
      </c>
      <c r="G27" s="7" t="s">
        <v>179</v>
      </c>
      <c r="H27" s="83" t="s">
        <v>229</v>
      </c>
      <c r="I27" s="83"/>
      <c r="J27" s="83"/>
      <c r="K27" s="28">
        <f>E27/$E$24</f>
        <v>0.14023948841212214</v>
      </c>
      <c r="L27" s="17" t="s">
        <v>312</v>
      </c>
    </row>
    <row r="28" spans="1:14" ht="18" customHeight="1" x14ac:dyDescent="0.2">
      <c r="A28" s="6" t="s">
        <v>231</v>
      </c>
    </row>
    <row r="29" spans="1:14" ht="18" customHeight="1" x14ac:dyDescent="0.2">
      <c r="A29" s="84" t="s">
        <v>440</v>
      </c>
      <c r="B29" s="84"/>
      <c r="C29" s="8">
        <f>_xlfn.IFNA(VLOOKUP(封面!B1,'2021决算导出'!A:BC,55,FALSE),"")</f>
        <v>0</v>
      </c>
      <c r="D29" s="7" t="s">
        <v>232</v>
      </c>
      <c r="M29" s="88">
        <f>_xlfn.IFNA(VLOOKUP(封面!B1,'2021决算导出'!A:BD,56,FALSE),"")</f>
        <v>0</v>
      </c>
      <c r="N29" s="88" t="s">
        <v>179</v>
      </c>
    </row>
    <row r="30" spans="1:14" ht="18" customHeight="1" x14ac:dyDescent="0.2">
      <c r="A30" s="12" t="s">
        <v>233</v>
      </c>
      <c r="B30" s="84" t="s">
        <v>234</v>
      </c>
      <c r="C30" s="84"/>
      <c r="D30" s="84"/>
      <c r="E30" s="84"/>
      <c r="F30" s="84"/>
      <c r="G30" s="8">
        <f>_xlfn.IFNA(VLOOKUP(封面!B1,'2021决算导出'!A:BE,57,FALSE),"")</f>
        <v>0</v>
      </c>
      <c r="H30" s="7" t="s">
        <v>235</v>
      </c>
      <c r="J30" s="7" t="s">
        <v>236</v>
      </c>
    </row>
    <row r="31" spans="1:14" ht="18" customHeight="1" x14ac:dyDescent="0.2">
      <c r="A31" s="12">
        <f>_xlfn.IFNA(VLOOKUP(封面!B1,'2021决算导出'!A:BF,58,FALSE),"")</f>
        <v>0</v>
      </c>
      <c r="B31" s="7" t="s">
        <v>237</v>
      </c>
    </row>
    <row r="32" spans="1:14" ht="18" customHeight="1" x14ac:dyDescent="0.2">
      <c r="A32" s="6" t="s">
        <v>238</v>
      </c>
    </row>
    <row r="33" spans="1:14" ht="18" customHeight="1" x14ac:dyDescent="0.2">
      <c r="A33" s="7" t="s">
        <v>239</v>
      </c>
    </row>
    <row r="34" spans="1:14" ht="18" customHeight="1" x14ac:dyDescent="0.2">
      <c r="A34" s="6" t="s">
        <v>240</v>
      </c>
    </row>
    <row r="35" spans="1:14" ht="375.6" customHeight="1" x14ac:dyDescent="0.2">
      <c r="A35" s="79" t="s">
        <v>456</v>
      </c>
      <c r="B35" s="79"/>
      <c r="C35" s="79"/>
      <c r="D35" s="79"/>
      <c r="E35" s="79"/>
      <c r="F35" s="79"/>
      <c r="G35" s="79"/>
      <c r="H35" s="79"/>
      <c r="I35" s="79"/>
      <c r="J35" s="79"/>
      <c r="K35" s="79"/>
      <c r="L35" s="79"/>
      <c r="M35" s="79"/>
      <c r="N35" s="79"/>
    </row>
  </sheetData>
  <mergeCells count="50">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F14:G14"/>
    <mergeCell ref="A15:E15"/>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E399-9A35-4F04-9B77-69D567DBBFF4}">
  <dimension ref="A10:N11"/>
  <sheetViews>
    <sheetView zoomScale="90" zoomScaleNormal="90" workbookViewId="0">
      <selection activeCell="A10" sqref="A10:N10"/>
    </sheetView>
  </sheetViews>
  <sheetFormatPr defaultRowHeight="14.25" x14ac:dyDescent="0.2"/>
  <sheetData>
    <row r="10" spans="1:14" ht="54.6" customHeight="1" x14ac:dyDescent="0.2">
      <c r="A10" s="77" t="s">
        <v>458</v>
      </c>
      <c r="B10" s="77"/>
      <c r="C10" s="77"/>
      <c r="D10" s="77"/>
      <c r="E10" s="77"/>
      <c r="F10" s="77"/>
      <c r="G10" s="77"/>
      <c r="H10" s="77"/>
      <c r="I10" s="77"/>
      <c r="J10" s="77"/>
      <c r="K10" s="77"/>
      <c r="L10" s="77"/>
      <c r="M10" s="77"/>
      <c r="N10" s="77"/>
    </row>
    <row r="11" spans="1:14" ht="78" customHeight="1" x14ac:dyDescent="0.2">
      <c r="A11" s="78" t="s">
        <v>459</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4BEC-2CC3-4109-B995-FDA75E71AD7F}">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x14ac:dyDescent="0.2"/>
  <cols>
    <col min="1" max="1" width="7.375" style="65" customWidth="1"/>
    <col min="2" max="2" width="15.5" style="57" customWidth="1"/>
    <col min="3" max="3" width="5.875" style="57" customWidth="1"/>
    <col min="4" max="6" width="13.375" style="57" customWidth="1"/>
    <col min="7" max="8" width="12.5" style="57" customWidth="1"/>
    <col min="9" max="9" width="9" style="57" customWidth="1"/>
    <col min="10" max="10" width="12.25" style="57" customWidth="1"/>
    <col min="11" max="13" width="13.375" style="57" customWidth="1"/>
    <col min="14" max="14" width="12.625" style="57" customWidth="1"/>
    <col min="15" max="20" width="13.375" style="57" customWidth="1"/>
    <col min="21" max="21" width="11.5" style="57" customWidth="1"/>
    <col min="22" max="22" width="13.375" style="57" customWidth="1"/>
    <col min="23" max="23" width="11" style="57" customWidth="1"/>
    <col min="24" max="24" width="11.625" style="66" customWidth="1"/>
    <col min="25" max="25" width="10.5" style="57" customWidth="1"/>
    <col min="26" max="26" width="10.375" style="57" customWidth="1"/>
    <col min="27" max="27" width="13.375" style="57" customWidth="1"/>
    <col min="28" max="28" width="11" style="57" customWidth="1"/>
    <col min="29" max="29" width="10.875" style="57" customWidth="1"/>
    <col min="30" max="34" width="7.5" style="57" customWidth="1"/>
    <col min="35" max="35" width="13.375" style="57" customWidth="1"/>
    <col min="36" max="36" width="11.25" style="57" customWidth="1"/>
    <col min="37" max="40" width="6.875" style="57" customWidth="1"/>
    <col min="41" max="41" width="12.5" style="57" customWidth="1"/>
    <col min="42" max="42" width="11.75" style="57" customWidth="1"/>
    <col min="43" max="46" width="11.125" style="57" customWidth="1"/>
    <col min="47" max="47" width="8.5" style="57" customWidth="1"/>
    <col min="48" max="51" width="13.375" style="57" customWidth="1"/>
    <col min="52" max="52" width="12.375" style="57" customWidth="1"/>
    <col min="53" max="53" width="12" style="57" customWidth="1"/>
    <col min="54" max="54" width="13.375" style="57" customWidth="1"/>
    <col min="55" max="55" width="10" style="57" customWidth="1"/>
    <col min="56" max="56" width="13.375" style="57" customWidth="1"/>
    <col min="57" max="57" width="9" style="57" customWidth="1"/>
    <col min="58" max="58" width="9.5" style="57" customWidth="1"/>
    <col min="59" max="16384" width="8.875" style="57"/>
  </cols>
  <sheetData>
    <row r="1" spans="1:58" ht="60" customHeight="1" x14ac:dyDescent="0.2">
      <c r="A1" s="20" t="s">
        <v>441</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446</v>
      </c>
      <c r="X1" s="56" t="s">
        <v>447</v>
      </c>
      <c r="Y1" s="21" t="s">
        <v>448</v>
      </c>
      <c r="Z1" s="21" t="s">
        <v>442</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65" customHeight="1" x14ac:dyDescent="0.2">
      <c r="A2" s="58">
        <v>255001</v>
      </c>
      <c r="B2" s="24" t="s">
        <v>298</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x14ac:dyDescent="0.2">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x14ac:dyDescent="0.2">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x14ac:dyDescent="0.2">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x14ac:dyDescent="0.2">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x14ac:dyDescent="0.2">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x14ac:dyDescent="0.2">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x14ac:dyDescent="0.2">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x14ac:dyDescent="0.2">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x14ac:dyDescent="0.2">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x14ac:dyDescent="0.2">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x14ac:dyDescent="0.2">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x14ac:dyDescent="0.2">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x14ac:dyDescent="0.2">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x14ac:dyDescent="0.2">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x14ac:dyDescent="0.2">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x14ac:dyDescent="0.2">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x14ac:dyDescent="0.2">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x14ac:dyDescent="0.2">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x14ac:dyDescent="0.2">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x14ac:dyDescent="0.2">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x14ac:dyDescent="0.2">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x14ac:dyDescent="0.2">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x14ac:dyDescent="0.2">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x14ac:dyDescent="0.2">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x14ac:dyDescent="0.2">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x14ac:dyDescent="0.2">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x14ac:dyDescent="0.2">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x14ac:dyDescent="0.2">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x14ac:dyDescent="0.2">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x14ac:dyDescent="0.2">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x14ac:dyDescent="0.2">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x14ac:dyDescent="0.2">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x14ac:dyDescent="0.2">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x14ac:dyDescent="0.2">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x14ac:dyDescent="0.2">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x14ac:dyDescent="0.2">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x14ac:dyDescent="0.2">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x14ac:dyDescent="0.2">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x14ac:dyDescent="0.2">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x14ac:dyDescent="0.2">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x14ac:dyDescent="0.2">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x14ac:dyDescent="0.2">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x14ac:dyDescent="0.2">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x14ac:dyDescent="0.2">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x14ac:dyDescent="0.2">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x14ac:dyDescent="0.2">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x14ac:dyDescent="0.2">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x14ac:dyDescent="0.2">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x14ac:dyDescent="0.2">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x14ac:dyDescent="0.2">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x14ac:dyDescent="0.2">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x14ac:dyDescent="0.2">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x14ac:dyDescent="0.2">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x14ac:dyDescent="0.2">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x14ac:dyDescent="0.2">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x14ac:dyDescent="0.2">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x14ac:dyDescent="0.2">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x14ac:dyDescent="0.2">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x14ac:dyDescent="0.2">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x14ac:dyDescent="0.2">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x14ac:dyDescent="0.2">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x14ac:dyDescent="0.2">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x14ac:dyDescent="0.2">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x14ac:dyDescent="0.2">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x14ac:dyDescent="0.2">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x14ac:dyDescent="0.2">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x14ac:dyDescent="0.2">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x14ac:dyDescent="0.2">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x14ac:dyDescent="0.2">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x14ac:dyDescent="0.2">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x14ac:dyDescent="0.2">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x14ac:dyDescent="0.2">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x14ac:dyDescent="0.2">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x14ac:dyDescent="0.2">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x14ac:dyDescent="0.2">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x14ac:dyDescent="0.2">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x14ac:dyDescent="0.2">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x14ac:dyDescent="0.2">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x14ac:dyDescent="0.2">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x14ac:dyDescent="0.2">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x14ac:dyDescent="0.2">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x14ac:dyDescent="0.2">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x14ac:dyDescent="0.2">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x14ac:dyDescent="0.2">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x14ac:dyDescent="0.2">
      <c r="A87" s="58">
        <v>255108</v>
      </c>
      <c r="B87" s="24" t="s">
        <v>305</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x14ac:dyDescent="0.2">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x14ac:dyDescent="0.2">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x14ac:dyDescent="0.2">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x14ac:dyDescent="0.2">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x14ac:dyDescent="0.2">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x14ac:dyDescent="0.2">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x14ac:dyDescent="0.2">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x14ac:dyDescent="0.2">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x14ac:dyDescent="0.2">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x14ac:dyDescent="0.2">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x14ac:dyDescent="0.2">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x14ac:dyDescent="0.2">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x14ac:dyDescent="0.2">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x14ac:dyDescent="0.2">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x14ac:dyDescent="0.2">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x14ac:dyDescent="0.2">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x14ac:dyDescent="0.2">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x14ac:dyDescent="0.2">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x14ac:dyDescent="0.2">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x14ac:dyDescent="0.2">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x14ac:dyDescent="0.2">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x14ac:dyDescent="0.2">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x14ac:dyDescent="0.2">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x14ac:dyDescent="0.2">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x14ac:dyDescent="0.2">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x14ac:dyDescent="0.2">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x14ac:dyDescent="0.2">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x14ac:dyDescent="0.2">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x14ac:dyDescent="0.2">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x14ac:dyDescent="0.2">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x14ac:dyDescent="0.2">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x14ac:dyDescent="0.2">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x14ac:dyDescent="0.2">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x14ac:dyDescent="0.2">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x14ac:dyDescent="0.2">
      <c r="A122" s="58">
        <v>255154</v>
      </c>
      <c r="B122" s="24" t="s">
        <v>443</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x14ac:dyDescent="0.2">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x14ac:dyDescent="0.2">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x14ac:dyDescent="0.2">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x14ac:dyDescent="0.2">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x14ac:dyDescent="0.2">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x14ac:dyDescent="0.2">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x14ac:dyDescent="0.2">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x14ac:dyDescent="0.2">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x14ac:dyDescent="0.2">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x14ac:dyDescent="0.2">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x14ac:dyDescent="0.2">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x14ac:dyDescent="0.2">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x14ac:dyDescent="0.2">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x14ac:dyDescent="0.2">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x14ac:dyDescent="0.2">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x14ac:dyDescent="0.2">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x14ac:dyDescent="0.2">
      <c r="A139" s="58">
        <v>255172</v>
      </c>
      <c r="B139" s="24" t="s">
        <v>306</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x14ac:dyDescent="0.2">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x14ac:dyDescent="0.2">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x14ac:dyDescent="0.2">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x14ac:dyDescent="0.2">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x14ac:dyDescent="0.2">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x14ac:dyDescent="0.2">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x14ac:dyDescent="0.2">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x14ac:dyDescent="0.2">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x14ac:dyDescent="0.2">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x14ac:dyDescent="0.2">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x14ac:dyDescent="0.2">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x14ac:dyDescent="0.2">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x14ac:dyDescent="0.2">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x14ac:dyDescent="0.2">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x14ac:dyDescent="0.2">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x14ac:dyDescent="0.2">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x14ac:dyDescent="0.2">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x14ac:dyDescent="0.2">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x14ac:dyDescent="0.2">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x14ac:dyDescent="0.2">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x14ac:dyDescent="0.2">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x14ac:dyDescent="0.2">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x14ac:dyDescent="0.2">
      <c r="A162" s="58">
        <v>255204</v>
      </c>
      <c r="B162" s="24" t="s">
        <v>444</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x14ac:dyDescent="0.2">
      <c r="A163" s="58">
        <v>255205</v>
      </c>
      <c r="B163" s="24" t="s">
        <v>445</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x14ac:dyDescent="0.2">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x14ac:dyDescent="0.2">
      <c r="A165" s="61">
        <v>255</v>
      </c>
      <c r="B165" s="62" t="s">
        <v>393</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79D89-F3DD-419B-BF31-55136D48D4C9}">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x14ac:dyDescent="0.2"/>
  <cols>
    <col min="1" max="1" width="8.875" style="35"/>
    <col min="2" max="2" width="18.875" style="35" customWidth="1"/>
    <col min="3" max="3" width="8.875" style="35"/>
    <col min="4" max="4" width="11.125" style="69" customWidth="1"/>
    <col min="5" max="5" width="8.875" style="69"/>
    <col min="6" max="10" width="8.875" style="35"/>
    <col min="11" max="11" width="8.875" style="69"/>
    <col min="12" max="14" width="8.875" style="35"/>
    <col min="15" max="15" width="8.875" style="69"/>
    <col min="16" max="16384" width="8.875" style="35"/>
  </cols>
  <sheetData>
    <row r="1" spans="1:58" ht="48" x14ac:dyDescent="0.2">
      <c r="A1" s="20" t="s">
        <v>246</v>
      </c>
      <c r="B1" s="21" t="s">
        <v>247</v>
      </c>
      <c r="C1" s="21" t="s">
        <v>242</v>
      </c>
      <c r="D1" s="67" t="s">
        <v>248</v>
      </c>
      <c r="E1" s="67" t="s">
        <v>249</v>
      </c>
      <c r="F1" s="21" t="s">
        <v>250</v>
      </c>
      <c r="G1" s="21" t="s">
        <v>251</v>
      </c>
      <c r="H1" s="21" t="s">
        <v>252</v>
      </c>
      <c r="I1" s="21" t="s">
        <v>253</v>
      </c>
      <c r="J1" s="21" t="s">
        <v>254</v>
      </c>
      <c r="K1" s="67" t="s">
        <v>255</v>
      </c>
      <c r="L1" s="21" t="s">
        <v>256</v>
      </c>
      <c r="M1" s="21" t="s">
        <v>257</v>
      </c>
      <c r="N1" s="21" t="s">
        <v>258</v>
      </c>
      <c r="O1" s="67"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x14ac:dyDescent="0.2">
      <c r="A2" s="23">
        <v>255001</v>
      </c>
      <c r="B2" s="24" t="s">
        <v>298</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x14ac:dyDescent="0.2">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x14ac:dyDescent="0.2">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x14ac:dyDescent="0.2">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x14ac:dyDescent="0.2">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x14ac:dyDescent="0.2">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x14ac:dyDescent="0.2">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x14ac:dyDescent="0.2">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x14ac:dyDescent="0.2">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x14ac:dyDescent="0.2">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x14ac:dyDescent="0.2">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x14ac:dyDescent="0.2">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x14ac:dyDescent="0.2">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x14ac:dyDescent="0.2">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x14ac:dyDescent="0.2">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x14ac:dyDescent="0.2">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x14ac:dyDescent="0.2">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x14ac:dyDescent="0.2">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x14ac:dyDescent="0.2">
      <c r="A20" s="23">
        <v>255022</v>
      </c>
      <c r="B20" s="24" t="s">
        <v>299</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x14ac:dyDescent="0.2">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x14ac:dyDescent="0.2">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x14ac:dyDescent="0.2">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x14ac:dyDescent="0.2">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x14ac:dyDescent="0.2">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x14ac:dyDescent="0.2">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x14ac:dyDescent="0.2">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x14ac:dyDescent="0.2">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x14ac:dyDescent="0.2">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x14ac:dyDescent="0.2">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x14ac:dyDescent="0.2">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x14ac:dyDescent="0.2">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x14ac:dyDescent="0.2">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x14ac:dyDescent="0.2">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x14ac:dyDescent="0.2">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x14ac:dyDescent="0.2">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x14ac:dyDescent="0.2">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x14ac:dyDescent="0.2">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x14ac:dyDescent="0.2">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x14ac:dyDescent="0.2">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x14ac:dyDescent="0.2">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x14ac:dyDescent="0.2">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x14ac:dyDescent="0.2">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x14ac:dyDescent="0.2">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x14ac:dyDescent="0.2">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x14ac:dyDescent="0.2">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x14ac:dyDescent="0.2">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x14ac:dyDescent="0.2">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x14ac:dyDescent="0.2">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x14ac:dyDescent="0.2">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x14ac:dyDescent="0.2">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x14ac:dyDescent="0.2">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x14ac:dyDescent="0.2">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x14ac:dyDescent="0.2">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x14ac:dyDescent="0.2">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x14ac:dyDescent="0.2">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x14ac:dyDescent="0.2">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x14ac:dyDescent="0.2">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x14ac:dyDescent="0.2">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x14ac:dyDescent="0.2">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x14ac:dyDescent="0.2">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x14ac:dyDescent="0.2">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x14ac:dyDescent="0.2">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x14ac:dyDescent="0.2">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x14ac:dyDescent="0.2">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x14ac:dyDescent="0.2">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x14ac:dyDescent="0.2">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x14ac:dyDescent="0.2">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x14ac:dyDescent="0.2">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x14ac:dyDescent="0.2">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x14ac:dyDescent="0.2">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x14ac:dyDescent="0.2">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x14ac:dyDescent="0.2">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x14ac:dyDescent="0.2">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x14ac:dyDescent="0.2">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x14ac:dyDescent="0.2">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x14ac:dyDescent="0.2">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x14ac:dyDescent="0.2">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x14ac:dyDescent="0.2">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x14ac:dyDescent="0.2">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x14ac:dyDescent="0.2">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x14ac:dyDescent="0.2">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x14ac:dyDescent="0.2">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x14ac:dyDescent="0.2">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x14ac:dyDescent="0.2">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x14ac:dyDescent="0.2">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x14ac:dyDescent="0.2">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x14ac:dyDescent="0.2">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x14ac:dyDescent="0.2">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x14ac:dyDescent="0.2">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x14ac:dyDescent="0.2">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x14ac:dyDescent="0.2">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x14ac:dyDescent="0.2">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x14ac:dyDescent="0.2">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x14ac:dyDescent="0.2">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x14ac:dyDescent="0.2">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x14ac:dyDescent="0.2">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x14ac:dyDescent="0.2">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x14ac:dyDescent="0.2">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x14ac:dyDescent="0.2">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x14ac:dyDescent="0.2">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x14ac:dyDescent="0.2">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x14ac:dyDescent="0.2">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x14ac:dyDescent="0.2">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x14ac:dyDescent="0.2">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x14ac:dyDescent="0.2">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x14ac:dyDescent="0.2">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x14ac:dyDescent="0.2">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x14ac:dyDescent="0.2">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x14ac:dyDescent="0.2">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x14ac:dyDescent="0.2">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x14ac:dyDescent="0.2">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x14ac:dyDescent="0.2">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x14ac:dyDescent="0.2">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x14ac:dyDescent="0.2">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x14ac:dyDescent="0.2">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x14ac:dyDescent="0.2">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x14ac:dyDescent="0.2">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x14ac:dyDescent="0.2">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x14ac:dyDescent="0.2">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x14ac:dyDescent="0.2">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x14ac:dyDescent="0.2">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x14ac:dyDescent="0.2">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x14ac:dyDescent="0.2">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x14ac:dyDescent="0.2">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x14ac:dyDescent="0.2">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x14ac:dyDescent="0.2">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x14ac:dyDescent="0.2">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x14ac:dyDescent="0.2">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x14ac:dyDescent="0.2">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x14ac:dyDescent="0.2">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x14ac:dyDescent="0.2">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x14ac:dyDescent="0.2">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x14ac:dyDescent="0.2">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x14ac:dyDescent="0.2">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x14ac:dyDescent="0.2">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x14ac:dyDescent="0.2">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x14ac:dyDescent="0.2">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x14ac:dyDescent="0.2">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x14ac:dyDescent="0.2">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x14ac:dyDescent="0.2">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x14ac:dyDescent="0.2">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x14ac:dyDescent="0.2">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x14ac:dyDescent="0.2">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x14ac:dyDescent="0.2">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x14ac:dyDescent="0.2">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x14ac:dyDescent="0.2">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x14ac:dyDescent="0.2">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x14ac:dyDescent="0.2">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x14ac:dyDescent="0.2">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x14ac:dyDescent="0.2">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x14ac:dyDescent="0.2">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x14ac:dyDescent="0.2">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x14ac:dyDescent="0.2">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x14ac:dyDescent="0.2">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x14ac:dyDescent="0.2">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x14ac:dyDescent="0.2">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x14ac:dyDescent="0.2">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x14ac:dyDescent="0.2">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x14ac:dyDescent="0.2">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x14ac:dyDescent="0.2">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x14ac:dyDescent="0.2">
      <c r="A162" s="23">
        <v>255</v>
      </c>
      <c r="B162" s="24" t="s">
        <v>300</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30D-8A37-497E-9CCC-8AB24FFD3851}">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x14ac:dyDescent="0.2"/>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x14ac:dyDescent="0.2">
      <c r="A1" s="20" t="s">
        <v>246</v>
      </c>
      <c r="B1" s="21" t="s">
        <v>247</v>
      </c>
      <c r="C1" s="21" t="s">
        <v>301</v>
      </c>
      <c r="D1" s="21" t="s">
        <v>302</v>
      </c>
      <c r="E1" s="21" t="s">
        <v>303</v>
      </c>
      <c r="F1" s="21" t="s">
        <v>304</v>
      </c>
    </row>
    <row r="2" spans="1:6" x14ac:dyDescent="0.2">
      <c r="A2" s="23">
        <v>255001</v>
      </c>
      <c r="B2" s="24" t="s">
        <v>298</v>
      </c>
      <c r="C2" s="25">
        <v>204815739.16</v>
      </c>
      <c r="D2" s="25">
        <v>193117149.16</v>
      </c>
      <c r="E2" s="25">
        <v>183925313.88999999</v>
      </c>
      <c r="F2" s="25">
        <v>203068589.16</v>
      </c>
    </row>
    <row r="3" spans="1:6" x14ac:dyDescent="0.2">
      <c r="A3" s="23">
        <v>255002</v>
      </c>
      <c r="B3" s="24" t="s">
        <v>2</v>
      </c>
      <c r="C3" s="25">
        <v>77073647.299999997</v>
      </c>
      <c r="D3" s="25">
        <v>76818874.090000004</v>
      </c>
      <c r="E3" s="25">
        <v>76680481.849999994</v>
      </c>
      <c r="F3" s="25">
        <v>76829347.299999997</v>
      </c>
    </row>
    <row r="4" spans="1:6" x14ac:dyDescent="0.2">
      <c r="A4" s="23">
        <v>255003</v>
      </c>
      <c r="B4" s="24" t="s">
        <v>3</v>
      </c>
      <c r="C4" s="25">
        <v>283764654.63</v>
      </c>
      <c r="D4" s="25">
        <v>278344977.98000002</v>
      </c>
      <c r="E4" s="25">
        <v>280967247.49000001</v>
      </c>
      <c r="F4" s="25">
        <v>260923178.55000001</v>
      </c>
    </row>
    <row r="5" spans="1:6" x14ac:dyDescent="0.2">
      <c r="A5" s="23">
        <v>255004</v>
      </c>
      <c r="B5" s="24" t="s">
        <v>4</v>
      </c>
      <c r="C5" s="25">
        <v>60141801.469999999</v>
      </c>
      <c r="D5" s="25">
        <v>59700435.799999997</v>
      </c>
      <c r="E5" s="25">
        <v>59605702.039999999</v>
      </c>
      <c r="F5" s="25">
        <v>59936701.469999999</v>
      </c>
    </row>
    <row r="6" spans="1:6" x14ac:dyDescent="0.2">
      <c r="A6" s="23">
        <v>255005</v>
      </c>
      <c r="B6" s="24" t="s">
        <v>5</v>
      </c>
      <c r="C6" s="25">
        <v>290214790.73000002</v>
      </c>
      <c r="D6" s="25">
        <v>288463120.30000001</v>
      </c>
      <c r="E6" s="25">
        <v>287299250.93000001</v>
      </c>
      <c r="F6" s="25">
        <v>270463479.11000001</v>
      </c>
    </row>
    <row r="7" spans="1:6" x14ac:dyDescent="0.2">
      <c r="A7" s="23">
        <v>255006</v>
      </c>
      <c r="B7" s="24" t="s">
        <v>6</v>
      </c>
      <c r="C7" s="25">
        <v>90558479.890000001</v>
      </c>
      <c r="D7" s="25">
        <v>90014905.989999995</v>
      </c>
      <c r="E7" s="25">
        <v>90105987.989999995</v>
      </c>
      <c r="F7" s="25">
        <v>89382479.890000001</v>
      </c>
    </row>
    <row r="8" spans="1:6" x14ac:dyDescent="0.2">
      <c r="A8" s="23">
        <v>255007</v>
      </c>
      <c r="B8" s="24" t="s">
        <v>7</v>
      </c>
      <c r="C8" s="25">
        <v>61029504.25</v>
      </c>
      <c r="D8" s="25">
        <v>59785760.729999997</v>
      </c>
      <c r="E8" s="25">
        <v>59807073.509999998</v>
      </c>
      <c r="F8" s="25">
        <v>60247324.25</v>
      </c>
    </row>
    <row r="9" spans="1:6" x14ac:dyDescent="0.2">
      <c r="A9" s="23">
        <v>255009</v>
      </c>
      <c r="B9" s="24" t="s">
        <v>8</v>
      </c>
      <c r="C9" s="25">
        <v>199601268.06</v>
      </c>
      <c r="D9" s="25">
        <v>196390061.94</v>
      </c>
      <c r="E9" s="25">
        <v>196468056.69</v>
      </c>
      <c r="F9" s="25">
        <v>178141868.06</v>
      </c>
    </row>
    <row r="10" spans="1:6" x14ac:dyDescent="0.2">
      <c r="A10" s="23">
        <v>255010</v>
      </c>
      <c r="B10" s="24" t="s">
        <v>9</v>
      </c>
      <c r="C10" s="25">
        <v>59363865.189999998</v>
      </c>
      <c r="D10" s="25">
        <v>59016079.68</v>
      </c>
      <c r="E10" s="25">
        <v>59030210.130000003</v>
      </c>
      <c r="F10" s="25">
        <v>55606151.119999997</v>
      </c>
    </row>
    <row r="11" spans="1:6" x14ac:dyDescent="0.2">
      <c r="A11" s="23">
        <v>255012</v>
      </c>
      <c r="B11" s="24" t="s">
        <v>10</v>
      </c>
      <c r="C11" s="25">
        <v>61557524.640000001</v>
      </c>
      <c r="D11" s="25">
        <v>61104391.159999996</v>
      </c>
      <c r="E11" s="25">
        <v>60984539.880000003</v>
      </c>
      <c r="F11" s="25">
        <v>60374206.920000002</v>
      </c>
    </row>
    <row r="12" spans="1:6" x14ac:dyDescent="0.2">
      <c r="A12" s="23">
        <v>255013</v>
      </c>
      <c r="B12" s="24" t="s">
        <v>11</v>
      </c>
      <c r="C12" s="25">
        <v>54242717.960000001</v>
      </c>
      <c r="D12" s="25">
        <v>54014280.210000001</v>
      </c>
      <c r="E12" s="25">
        <v>53943851.270000003</v>
      </c>
      <c r="F12" s="25">
        <v>54081717.960000001</v>
      </c>
    </row>
    <row r="13" spans="1:6" x14ac:dyDescent="0.2">
      <c r="A13" s="23">
        <v>255015</v>
      </c>
      <c r="B13" s="24" t="s">
        <v>12</v>
      </c>
      <c r="C13" s="25">
        <v>66964861.920000002</v>
      </c>
      <c r="D13" s="25">
        <v>66281214.68</v>
      </c>
      <c r="E13" s="25">
        <v>66716338.969999999</v>
      </c>
      <c r="F13" s="25">
        <v>66622211.920000002</v>
      </c>
    </row>
    <row r="14" spans="1:6" x14ac:dyDescent="0.2">
      <c r="A14" s="23">
        <v>255016</v>
      </c>
      <c r="B14" s="24" t="s">
        <v>13</v>
      </c>
      <c r="C14" s="25">
        <v>78267034.700000003</v>
      </c>
      <c r="D14" s="25">
        <v>77682139.659999996</v>
      </c>
      <c r="E14" s="25">
        <v>77312690.640000001</v>
      </c>
      <c r="F14" s="25">
        <v>78022034.700000003</v>
      </c>
    </row>
    <row r="15" spans="1:6" x14ac:dyDescent="0.2">
      <c r="A15" s="23">
        <v>255017</v>
      </c>
      <c r="B15" s="24" t="s">
        <v>14</v>
      </c>
      <c r="C15" s="25">
        <v>145498946.91</v>
      </c>
      <c r="D15" s="25">
        <v>144166212.02000001</v>
      </c>
      <c r="E15" s="25">
        <v>144182376.97999999</v>
      </c>
      <c r="F15" s="25">
        <v>144159788.43000001</v>
      </c>
    </row>
    <row r="16" spans="1:6" x14ac:dyDescent="0.2">
      <c r="A16" s="23">
        <v>255018</v>
      </c>
      <c r="B16" s="24" t="s">
        <v>15</v>
      </c>
      <c r="C16" s="25">
        <v>46846969.619999997</v>
      </c>
      <c r="D16" s="25">
        <v>46598684.630000003</v>
      </c>
      <c r="E16" s="25">
        <v>46529540.039999999</v>
      </c>
      <c r="F16" s="25">
        <v>46663379.68</v>
      </c>
    </row>
    <row r="17" spans="1:6" x14ac:dyDescent="0.2">
      <c r="A17" s="23">
        <v>255019</v>
      </c>
      <c r="B17" s="24" t="s">
        <v>16</v>
      </c>
      <c r="C17" s="25">
        <v>51428352.770000003</v>
      </c>
      <c r="D17" s="25">
        <v>51306052.770000003</v>
      </c>
      <c r="E17" s="25">
        <v>51397365.329999998</v>
      </c>
      <c r="F17" s="25">
        <v>51407352.770000003</v>
      </c>
    </row>
    <row r="18" spans="1:6" x14ac:dyDescent="0.2">
      <c r="A18" s="23">
        <v>255020</v>
      </c>
      <c r="B18" s="24" t="s">
        <v>17</v>
      </c>
      <c r="C18" s="25">
        <v>60091869.57</v>
      </c>
      <c r="D18" s="25">
        <v>59662475.479999997</v>
      </c>
      <c r="E18" s="25">
        <v>59384709.479999997</v>
      </c>
      <c r="F18" s="25">
        <v>59859119.57</v>
      </c>
    </row>
    <row r="19" spans="1:6" x14ac:dyDescent="0.2">
      <c r="A19" s="23">
        <v>255021</v>
      </c>
      <c r="B19" s="24" t="s">
        <v>18</v>
      </c>
      <c r="C19" s="25">
        <v>74098399.700000003</v>
      </c>
      <c r="D19" s="25">
        <v>73936257.609999999</v>
      </c>
      <c r="E19" s="25">
        <v>73593510.269999996</v>
      </c>
      <c r="F19" s="25">
        <v>73777999.590000004</v>
      </c>
    </row>
    <row r="20" spans="1:6" x14ac:dyDescent="0.2">
      <c r="A20" s="23">
        <v>255022</v>
      </c>
      <c r="B20" s="24" t="s">
        <v>19</v>
      </c>
      <c r="C20" s="25">
        <v>40910879.530000001</v>
      </c>
      <c r="D20" s="25">
        <v>40702768.310000002</v>
      </c>
      <c r="E20" s="25">
        <v>40587317.490000002</v>
      </c>
      <c r="F20" s="25">
        <v>40772294.530000001</v>
      </c>
    </row>
    <row r="21" spans="1:6" x14ac:dyDescent="0.2">
      <c r="A21" s="23">
        <v>255025</v>
      </c>
      <c r="B21" s="24" t="s">
        <v>20</v>
      </c>
      <c r="C21" s="25">
        <v>54997219.270000003</v>
      </c>
      <c r="D21" s="25">
        <v>54628763.789999999</v>
      </c>
      <c r="E21" s="25">
        <v>54219300.32</v>
      </c>
      <c r="F21" s="25">
        <v>54902019.270000003</v>
      </c>
    </row>
    <row r="22" spans="1:6" x14ac:dyDescent="0.2">
      <c r="A22" s="23">
        <v>255026</v>
      </c>
      <c r="B22" s="24" t="s">
        <v>21</v>
      </c>
      <c r="C22" s="25">
        <v>93097841.760000005</v>
      </c>
      <c r="D22" s="25">
        <v>91645383.560000002</v>
      </c>
      <c r="E22" s="25">
        <v>92000674.569999993</v>
      </c>
      <c r="F22" s="25">
        <v>93019238.760000005</v>
      </c>
    </row>
    <row r="23" spans="1:6" x14ac:dyDescent="0.2">
      <c r="A23" s="23">
        <v>255027</v>
      </c>
      <c r="B23" s="24" t="s">
        <v>22</v>
      </c>
      <c r="C23" s="25">
        <v>134597530.41999999</v>
      </c>
      <c r="D23" s="25">
        <v>134113876.48999999</v>
      </c>
      <c r="E23" s="25">
        <v>134316087.00999999</v>
      </c>
      <c r="F23" s="25">
        <v>134221339.16</v>
      </c>
    </row>
    <row r="24" spans="1:6" x14ac:dyDescent="0.2">
      <c r="A24" s="23">
        <v>255028</v>
      </c>
      <c r="B24" s="24" t="s">
        <v>23</v>
      </c>
      <c r="C24" s="25">
        <v>24526482.23</v>
      </c>
      <c r="D24" s="25">
        <v>22651444.800000001</v>
      </c>
      <c r="E24" s="25">
        <v>21792152.239999998</v>
      </c>
      <c r="F24" s="25">
        <v>24526482.23</v>
      </c>
    </row>
    <row r="25" spans="1:6" x14ac:dyDescent="0.2">
      <c r="A25" s="23">
        <v>255029</v>
      </c>
      <c r="B25" s="24" t="s">
        <v>24</v>
      </c>
      <c r="C25" s="25">
        <v>92803696.890000001</v>
      </c>
      <c r="D25" s="25">
        <v>91064660.829999998</v>
      </c>
      <c r="E25" s="25">
        <v>89894331.769999996</v>
      </c>
      <c r="F25" s="25">
        <v>92803696.890000001</v>
      </c>
    </row>
    <row r="26" spans="1:6" x14ac:dyDescent="0.2">
      <c r="A26" s="23">
        <v>255030</v>
      </c>
      <c r="B26" s="24" t="s">
        <v>25</v>
      </c>
      <c r="C26" s="25">
        <v>87080901.659999996</v>
      </c>
      <c r="D26" s="25">
        <v>86670944.349999994</v>
      </c>
      <c r="E26" s="25">
        <v>86339583.859999999</v>
      </c>
      <c r="F26" s="25">
        <v>86670944.349999994</v>
      </c>
    </row>
    <row r="27" spans="1:6" x14ac:dyDescent="0.2">
      <c r="A27" s="23">
        <v>255031</v>
      </c>
      <c r="B27" s="24" t="s">
        <v>26</v>
      </c>
      <c r="C27" s="25">
        <v>146379127.59999999</v>
      </c>
      <c r="D27" s="25">
        <v>145679602.59999999</v>
      </c>
      <c r="E27" s="25">
        <v>146379127.59999999</v>
      </c>
      <c r="F27" s="25">
        <v>144631462.59999999</v>
      </c>
    </row>
    <row r="28" spans="1:6" x14ac:dyDescent="0.2">
      <c r="A28" s="23">
        <v>255033</v>
      </c>
      <c r="B28" s="24" t="s">
        <v>27</v>
      </c>
      <c r="C28" s="25">
        <v>133502048.23</v>
      </c>
      <c r="D28" s="25">
        <v>132219013.53</v>
      </c>
      <c r="E28" s="25">
        <v>132368103.14</v>
      </c>
      <c r="F28" s="25">
        <v>131813447.40000001</v>
      </c>
    </row>
    <row r="29" spans="1:6" x14ac:dyDescent="0.2">
      <c r="A29" s="23">
        <v>255034</v>
      </c>
      <c r="B29" s="24" t="s">
        <v>28</v>
      </c>
      <c r="C29" s="25">
        <v>49082773.710000001</v>
      </c>
      <c r="D29" s="25">
        <v>47950635.509999998</v>
      </c>
      <c r="E29" s="25">
        <v>46999479.700000003</v>
      </c>
      <c r="F29" s="25">
        <v>49082773.710000001</v>
      </c>
    </row>
    <row r="30" spans="1:6" x14ac:dyDescent="0.2">
      <c r="A30" s="23">
        <v>255035</v>
      </c>
      <c r="B30" s="24" t="s">
        <v>29</v>
      </c>
      <c r="C30" s="25">
        <v>26234893.140000001</v>
      </c>
      <c r="D30" s="25">
        <v>26234865.91</v>
      </c>
      <c r="E30" s="25">
        <v>26234893.140000001</v>
      </c>
      <c r="F30" s="25">
        <v>26234893.140000001</v>
      </c>
    </row>
    <row r="31" spans="1:6" x14ac:dyDescent="0.2">
      <c r="A31" s="23">
        <v>255036</v>
      </c>
      <c r="B31" s="24" t="s">
        <v>30</v>
      </c>
      <c r="C31" s="25">
        <v>17050265.359999999</v>
      </c>
      <c r="D31" s="25">
        <v>16856253.34</v>
      </c>
      <c r="E31" s="25">
        <v>16882066.48</v>
      </c>
      <c r="F31" s="25">
        <v>17025705.02</v>
      </c>
    </row>
    <row r="32" spans="1:6" x14ac:dyDescent="0.2">
      <c r="A32" s="23">
        <v>255038</v>
      </c>
      <c r="B32" s="24" t="s">
        <v>31</v>
      </c>
      <c r="C32" s="25">
        <v>31667538.699999999</v>
      </c>
      <c r="D32" s="25">
        <v>31331384.870000001</v>
      </c>
      <c r="E32" s="25">
        <v>31136205.16</v>
      </c>
      <c r="F32" s="25">
        <v>31459030.940000001</v>
      </c>
    </row>
    <row r="33" spans="1:6" x14ac:dyDescent="0.2">
      <c r="A33" s="23">
        <v>255039</v>
      </c>
      <c r="B33" s="24" t="s">
        <v>32</v>
      </c>
      <c r="C33" s="25">
        <v>23541888.77</v>
      </c>
      <c r="D33" s="25">
        <v>23354670.32</v>
      </c>
      <c r="E33" s="25">
        <v>23299896.870000001</v>
      </c>
      <c r="F33" s="25">
        <v>23541888.77</v>
      </c>
    </row>
    <row r="34" spans="1:6" x14ac:dyDescent="0.2">
      <c r="A34" s="23">
        <v>255040</v>
      </c>
      <c r="B34" s="24" t="s">
        <v>33</v>
      </c>
      <c r="C34" s="25">
        <v>20626209.93</v>
      </c>
      <c r="D34" s="25">
        <v>20456148.059999999</v>
      </c>
      <c r="E34" s="25">
        <v>20602714.059999999</v>
      </c>
      <c r="F34" s="25">
        <v>20626209.93</v>
      </c>
    </row>
    <row r="35" spans="1:6" x14ac:dyDescent="0.2">
      <c r="A35" s="23">
        <v>255042</v>
      </c>
      <c r="B35" s="24" t="s">
        <v>34</v>
      </c>
      <c r="C35" s="25">
        <v>144050390.06</v>
      </c>
      <c r="D35" s="25">
        <v>143344006.50999999</v>
      </c>
      <c r="E35" s="25">
        <v>143498204.62</v>
      </c>
      <c r="F35" s="25">
        <v>144050390.06</v>
      </c>
    </row>
    <row r="36" spans="1:6" x14ac:dyDescent="0.2">
      <c r="A36" s="23">
        <v>255043</v>
      </c>
      <c r="B36" s="24" t="s">
        <v>35</v>
      </c>
      <c r="C36" s="25">
        <v>17585376.199999999</v>
      </c>
      <c r="D36" s="25">
        <v>17443067.850000001</v>
      </c>
      <c r="E36" s="25">
        <v>17585376.199999999</v>
      </c>
      <c r="F36" s="25">
        <v>17471415.199999999</v>
      </c>
    </row>
    <row r="37" spans="1:6" x14ac:dyDescent="0.2">
      <c r="A37" s="23">
        <v>255044</v>
      </c>
      <c r="B37" s="24" t="s">
        <v>36</v>
      </c>
      <c r="C37" s="25">
        <v>49476188.119999997</v>
      </c>
      <c r="D37" s="25">
        <v>49361896</v>
      </c>
      <c r="E37" s="25">
        <v>49168996.530000001</v>
      </c>
      <c r="F37" s="25">
        <v>49470188.119999997</v>
      </c>
    </row>
    <row r="38" spans="1:6" x14ac:dyDescent="0.2">
      <c r="A38" s="23">
        <v>255047</v>
      </c>
      <c r="B38" s="24" t="s">
        <v>37</v>
      </c>
      <c r="C38" s="25">
        <v>51369710.640000001</v>
      </c>
      <c r="D38" s="25">
        <v>51117256.899999999</v>
      </c>
      <c r="E38" s="25">
        <v>50523843.670000002</v>
      </c>
      <c r="F38" s="25">
        <v>51369710.640000001</v>
      </c>
    </row>
    <row r="39" spans="1:6" x14ac:dyDescent="0.2">
      <c r="A39" s="23">
        <v>255048</v>
      </c>
      <c r="B39" s="24" t="s">
        <v>38</v>
      </c>
      <c r="C39" s="25">
        <v>116164444.64</v>
      </c>
      <c r="D39" s="25">
        <v>115141194.66</v>
      </c>
      <c r="E39" s="25">
        <v>114247611.29000001</v>
      </c>
      <c r="F39" s="25">
        <v>116164444.64</v>
      </c>
    </row>
    <row r="40" spans="1:6" x14ac:dyDescent="0.2">
      <c r="A40" s="23">
        <v>255049</v>
      </c>
      <c r="B40" s="24" t="s">
        <v>39</v>
      </c>
      <c r="C40" s="25">
        <v>29078572.629999999</v>
      </c>
      <c r="D40" s="25">
        <v>28058422.41</v>
      </c>
      <c r="E40" s="25">
        <v>27943172.829999998</v>
      </c>
      <c r="F40" s="25">
        <v>29051948.629999999</v>
      </c>
    </row>
    <row r="41" spans="1:6" x14ac:dyDescent="0.2">
      <c r="A41" s="23">
        <v>255050</v>
      </c>
      <c r="B41" s="24" t="s">
        <v>40</v>
      </c>
      <c r="C41" s="25">
        <v>41139422.689999998</v>
      </c>
      <c r="D41" s="25">
        <v>41139422.689999998</v>
      </c>
      <c r="E41" s="25">
        <v>40656540.100000001</v>
      </c>
      <c r="F41" s="25">
        <v>41139422.689999998</v>
      </c>
    </row>
    <row r="42" spans="1:6" x14ac:dyDescent="0.2">
      <c r="A42" s="23">
        <v>255052</v>
      </c>
      <c r="B42" s="24" t="s">
        <v>41</v>
      </c>
      <c r="C42" s="25">
        <v>26181148.239999998</v>
      </c>
      <c r="D42" s="25">
        <v>26021995.170000002</v>
      </c>
      <c r="E42" s="25">
        <v>26081356.210000001</v>
      </c>
      <c r="F42" s="25">
        <v>26181148.239999998</v>
      </c>
    </row>
    <row r="43" spans="1:6" x14ac:dyDescent="0.2">
      <c r="A43" s="23">
        <v>255053</v>
      </c>
      <c r="B43" s="24" t="s">
        <v>42</v>
      </c>
      <c r="C43" s="25">
        <v>45086875.380000003</v>
      </c>
      <c r="D43" s="25">
        <v>44578555.979999997</v>
      </c>
      <c r="E43" s="25">
        <v>44262196.509999998</v>
      </c>
      <c r="F43" s="25">
        <v>44888820.979999997</v>
      </c>
    </row>
    <row r="44" spans="1:6" x14ac:dyDescent="0.2">
      <c r="A44" s="23">
        <v>255055</v>
      </c>
      <c r="B44" s="24" t="s">
        <v>43</v>
      </c>
      <c r="C44" s="25">
        <v>59364899.109999999</v>
      </c>
      <c r="D44" s="25">
        <v>59207616.460000001</v>
      </c>
      <c r="E44" s="25">
        <v>59224352</v>
      </c>
      <c r="F44" s="25">
        <v>59364899.109999999</v>
      </c>
    </row>
    <row r="45" spans="1:6" x14ac:dyDescent="0.2">
      <c r="A45" s="23">
        <v>255056</v>
      </c>
      <c r="B45" s="24" t="s">
        <v>44</v>
      </c>
      <c r="C45" s="25">
        <v>33996752.439999998</v>
      </c>
      <c r="D45" s="25">
        <v>33913722.140000001</v>
      </c>
      <c r="E45" s="25">
        <v>33994952.439999998</v>
      </c>
      <c r="F45" s="25">
        <v>33996752.439999998</v>
      </c>
    </row>
    <row r="46" spans="1:6" x14ac:dyDescent="0.2">
      <c r="A46" s="23">
        <v>255058</v>
      </c>
      <c r="B46" s="24" t="s">
        <v>45</v>
      </c>
      <c r="C46" s="25">
        <v>56146575.280000001</v>
      </c>
      <c r="D46" s="25">
        <v>56088412.07</v>
      </c>
      <c r="E46" s="25">
        <v>56146575.280000001</v>
      </c>
      <c r="F46" s="25">
        <v>56146575.280000001</v>
      </c>
    </row>
    <row r="47" spans="1:6" x14ac:dyDescent="0.2">
      <c r="A47" s="23">
        <v>255059</v>
      </c>
      <c r="B47" s="24" t="s">
        <v>46</v>
      </c>
      <c r="C47" s="25">
        <v>30041455.039999999</v>
      </c>
      <c r="D47" s="25">
        <v>30031890.59</v>
      </c>
      <c r="E47" s="25">
        <v>30032065.039999999</v>
      </c>
      <c r="F47" s="25">
        <v>30041455.039999999</v>
      </c>
    </row>
    <row r="48" spans="1:6" x14ac:dyDescent="0.2">
      <c r="A48" s="23">
        <v>255060</v>
      </c>
      <c r="B48" s="24" t="s">
        <v>47</v>
      </c>
      <c r="C48" s="25">
        <v>29726721.039999999</v>
      </c>
      <c r="D48" s="25">
        <v>29159938.629999999</v>
      </c>
      <c r="E48" s="25">
        <v>29188076.219999999</v>
      </c>
      <c r="F48" s="25">
        <v>29726721.039999999</v>
      </c>
    </row>
    <row r="49" spans="1:6" x14ac:dyDescent="0.2">
      <c r="A49" s="23">
        <v>255061</v>
      </c>
      <c r="B49" s="24" t="s">
        <v>48</v>
      </c>
      <c r="C49" s="25">
        <v>106038821.53</v>
      </c>
      <c r="D49" s="25">
        <v>104908225.18000001</v>
      </c>
      <c r="E49" s="25">
        <v>105246887.62</v>
      </c>
      <c r="F49" s="25">
        <v>106038821.53</v>
      </c>
    </row>
    <row r="50" spans="1:6" x14ac:dyDescent="0.2">
      <c r="A50" s="23">
        <v>255062</v>
      </c>
      <c r="B50" s="24" t="s">
        <v>49</v>
      </c>
      <c r="C50" s="25">
        <v>207822821.84999999</v>
      </c>
      <c r="D50" s="25">
        <v>201765023.19</v>
      </c>
      <c r="E50" s="25">
        <v>203205124.15000001</v>
      </c>
      <c r="F50" s="25">
        <v>207822821.84999999</v>
      </c>
    </row>
    <row r="51" spans="1:6" x14ac:dyDescent="0.2">
      <c r="A51" s="23">
        <v>255063</v>
      </c>
      <c r="B51" s="24" t="s">
        <v>50</v>
      </c>
      <c r="C51" s="25">
        <v>19777568.829999998</v>
      </c>
      <c r="D51" s="25">
        <v>19145149.23</v>
      </c>
      <c r="E51" s="25">
        <v>19343552.75</v>
      </c>
      <c r="F51" s="25">
        <v>19284168.989999998</v>
      </c>
    </row>
    <row r="52" spans="1:6" x14ac:dyDescent="0.2">
      <c r="A52" s="23">
        <v>255064</v>
      </c>
      <c r="B52" s="24" t="s">
        <v>51</v>
      </c>
      <c r="C52" s="25">
        <v>65113446.850000001</v>
      </c>
      <c r="D52" s="25">
        <v>64957254.280000001</v>
      </c>
      <c r="E52" s="25">
        <v>64391895.719999999</v>
      </c>
      <c r="F52" s="25">
        <v>65113446.850000001</v>
      </c>
    </row>
    <row r="53" spans="1:6" x14ac:dyDescent="0.2">
      <c r="A53" s="23">
        <v>255065</v>
      </c>
      <c r="B53" s="24" t="s">
        <v>52</v>
      </c>
      <c r="C53" s="25">
        <v>67069193.829999998</v>
      </c>
      <c r="D53" s="25">
        <v>66985899.390000001</v>
      </c>
      <c r="E53" s="25">
        <v>66163452.960000001</v>
      </c>
      <c r="F53" s="25">
        <v>67069193.829999998</v>
      </c>
    </row>
    <row r="54" spans="1:6" x14ac:dyDescent="0.2">
      <c r="A54" s="23">
        <v>255066</v>
      </c>
      <c r="B54" s="24" t="s">
        <v>53</v>
      </c>
      <c r="C54" s="25">
        <v>63016027.649999999</v>
      </c>
      <c r="D54" s="25">
        <v>62889269.619999997</v>
      </c>
      <c r="E54" s="25">
        <v>62841559.960000001</v>
      </c>
      <c r="F54" s="25">
        <v>63016027.649999999</v>
      </c>
    </row>
    <row r="55" spans="1:6" x14ac:dyDescent="0.2">
      <c r="A55" s="23">
        <v>255067</v>
      </c>
      <c r="B55" s="24" t="s">
        <v>54</v>
      </c>
      <c r="C55" s="25">
        <v>79009819.019999996</v>
      </c>
      <c r="D55" s="25">
        <v>76577877.450000003</v>
      </c>
      <c r="E55" s="25">
        <v>77292937.030000001</v>
      </c>
      <c r="F55" s="25">
        <v>79009819.019999996</v>
      </c>
    </row>
    <row r="56" spans="1:6" x14ac:dyDescent="0.2">
      <c r="A56" s="23">
        <v>255068</v>
      </c>
      <c r="B56" s="24" t="s">
        <v>55</v>
      </c>
      <c r="C56" s="25">
        <v>36977966.140000001</v>
      </c>
      <c r="D56" s="25">
        <v>36904873.200000003</v>
      </c>
      <c r="E56" s="25">
        <v>35991897.299999997</v>
      </c>
      <c r="F56" s="25">
        <v>36977966.140000001</v>
      </c>
    </row>
    <row r="57" spans="1:6" x14ac:dyDescent="0.2">
      <c r="A57" s="23">
        <v>255070</v>
      </c>
      <c r="B57" s="24" t="s">
        <v>56</v>
      </c>
      <c r="C57" s="25">
        <v>36470260.32</v>
      </c>
      <c r="D57" s="25">
        <v>36158539.68</v>
      </c>
      <c r="E57" s="25">
        <v>35982637.520000003</v>
      </c>
      <c r="F57" s="25">
        <v>36470260.32</v>
      </c>
    </row>
    <row r="58" spans="1:6" x14ac:dyDescent="0.2">
      <c r="A58" s="23">
        <v>255072</v>
      </c>
      <c r="B58" s="24" t="s">
        <v>57</v>
      </c>
      <c r="C58" s="25">
        <v>70151511.530000001</v>
      </c>
      <c r="D58" s="25">
        <v>69411508.959999993</v>
      </c>
      <c r="E58" s="25">
        <v>69503059.150000006</v>
      </c>
      <c r="F58" s="25">
        <v>69609308.959999993</v>
      </c>
    </row>
    <row r="59" spans="1:6" x14ac:dyDescent="0.2">
      <c r="A59" s="23">
        <v>255073</v>
      </c>
      <c r="B59" s="24" t="s">
        <v>58</v>
      </c>
      <c r="C59" s="25">
        <v>23177694.82</v>
      </c>
      <c r="D59" s="25">
        <v>22325147.98</v>
      </c>
      <c r="E59" s="25">
        <v>22543869.210000001</v>
      </c>
      <c r="F59" s="25">
        <v>23164094.82</v>
      </c>
    </row>
    <row r="60" spans="1:6" x14ac:dyDescent="0.2">
      <c r="A60" s="23">
        <v>255074</v>
      </c>
      <c r="B60" s="24" t="s">
        <v>59</v>
      </c>
      <c r="C60" s="25">
        <v>32213311.77</v>
      </c>
      <c r="D60" s="25">
        <v>32049606.16</v>
      </c>
      <c r="E60" s="25">
        <v>31737149.129999999</v>
      </c>
      <c r="F60" s="25">
        <v>32213311.77</v>
      </c>
    </row>
    <row r="61" spans="1:6" x14ac:dyDescent="0.2">
      <c r="A61" s="23">
        <v>255075</v>
      </c>
      <c r="B61" s="24" t="s">
        <v>60</v>
      </c>
      <c r="C61" s="25">
        <v>45417378.710000001</v>
      </c>
      <c r="D61" s="25">
        <v>45147632.850000001</v>
      </c>
      <c r="E61" s="25">
        <v>44823774.289999999</v>
      </c>
      <c r="F61" s="25">
        <v>45417378.710000001</v>
      </c>
    </row>
    <row r="62" spans="1:6" x14ac:dyDescent="0.2">
      <c r="A62" s="23">
        <v>255076</v>
      </c>
      <c r="B62" s="24" t="s">
        <v>61</v>
      </c>
      <c r="C62" s="25">
        <v>60867960.579999998</v>
      </c>
      <c r="D62" s="25">
        <v>60845808.579999998</v>
      </c>
      <c r="E62" s="25">
        <v>60867940.579999998</v>
      </c>
      <c r="F62" s="25">
        <v>60845808.579999998</v>
      </c>
    </row>
    <row r="63" spans="1:6" x14ac:dyDescent="0.2">
      <c r="A63" s="23">
        <v>255077</v>
      </c>
      <c r="B63" s="24" t="s">
        <v>62</v>
      </c>
      <c r="C63" s="25">
        <v>30917427.399999999</v>
      </c>
      <c r="D63" s="25">
        <v>30917427.399999999</v>
      </c>
      <c r="E63" s="25">
        <v>30687427.399999999</v>
      </c>
      <c r="F63" s="25">
        <v>30917427.399999999</v>
      </c>
    </row>
    <row r="64" spans="1:6" x14ac:dyDescent="0.2">
      <c r="A64" s="23">
        <v>255078</v>
      </c>
      <c r="B64" s="24" t="s">
        <v>63</v>
      </c>
      <c r="C64" s="25">
        <v>61389233.759999998</v>
      </c>
      <c r="D64" s="25">
        <v>61389233.759999998</v>
      </c>
      <c r="E64" s="25">
        <v>61329227.259999998</v>
      </c>
      <c r="F64" s="25">
        <v>61389233.759999998</v>
      </c>
    </row>
    <row r="65" spans="1:6" x14ac:dyDescent="0.2">
      <c r="A65" s="23">
        <v>255079</v>
      </c>
      <c r="B65" s="24" t="s">
        <v>64</v>
      </c>
      <c r="C65" s="25">
        <v>23492417.289999999</v>
      </c>
      <c r="D65" s="25">
        <v>23492417.289999999</v>
      </c>
      <c r="E65" s="25">
        <v>21992417.289999999</v>
      </c>
      <c r="F65" s="25">
        <v>23492417.289999999</v>
      </c>
    </row>
    <row r="66" spans="1:6" x14ac:dyDescent="0.2">
      <c r="A66" s="23">
        <v>255080</v>
      </c>
      <c r="B66" s="24" t="s">
        <v>65</v>
      </c>
      <c r="C66" s="25">
        <v>31180128.280000001</v>
      </c>
      <c r="D66" s="25">
        <v>31180128.280000001</v>
      </c>
      <c r="E66" s="25">
        <v>31080128.280000001</v>
      </c>
      <c r="F66" s="25">
        <v>31180128.280000001</v>
      </c>
    </row>
    <row r="67" spans="1:6" x14ac:dyDescent="0.2">
      <c r="A67" s="23">
        <v>255081</v>
      </c>
      <c r="B67" s="24" t="s">
        <v>66</v>
      </c>
      <c r="C67" s="25">
        <v>23048107.719999999</v>
      </c>
      <c r="D67" s="25">
        <v>23048107.719999999</v>
      </c>
      <c r="E67" s="25">
        <v>23028107.719999999</v>
      </c>
      <c r="F67" s="25">
        <v>23048107.719999999</v>
      </c>
    </row>
    <row r="68" spans="1:6" x14ac:dyDescent="0.2">
      <c r="A68" s="23">
        <v>255082</v>
      </c>
      <c r="B68" s="24" t="s">
        <v>67</v>
      </c>
      <c r="C68" s="25">
        <v>22447644.920000002</v>
      </c>
      <c r="D68" s="25">
        <v>22447644.920000002</v>
      </c>
      <c r="E68" s="25">
        <v>22447644.920000002</v>
      </c>
      <c r="F68" s="25">
        <v>22447644.920000002</v>
      </c>
    </row>
    <row r="69" spans="1:6" x14ac:dyDescent="0.2">
      <c r="A69" s="23">
        <v>255083</v>
      </c>
      <c r="B69" s="24" t="s">
        <v>68</v>
      </c>
      <c r="C69" s="25">
        <v>22992162.440000001</v>
      </c>
      <c r="D69" s="25">
        <v>22702349.190000001</v>
      </c>
      <c r="E69" s="25">
        <v>22992162.440000001</v>
      </c>
      <c r="F69" s="25">
        <v>22992162.440000001</v>
      </c>
    </row>
    <row r="70" spans="1:6" x14ac:dyDescent="0.2">
      <c r="A70" s="23">
        <v>255085</v>
      </c>
      <c r="B70" s="24" t="s">
        <v>69</v>
      </c>
      <c r="C70" s="25">
        <v>283316</v>
      </c>
      <c r="D70" s="25">
        <v>283316</v>
      </c>
      <c r="E70" s="25">
        <v>283316</v>
      </c>
      <c r="F70" s="25">
        <v>283316</v>
      </c>
    </row>
    <row r="71" spans="1:6" x14ac:dyDescent="0.2">
      <c r="A71" s="23">
        <v>255087</v>
      </c>
      <c r="B71" s="24" t="s">
        <v>70</v>
      </c>
      <c r="C71" s="25">
        <v>52272433.560000002</v>
      </c>
      <c r="D71" s="25">
        <v>51940909.060000002</v>
      </c>
      <c r="E71" s="25">
        <v>51460072.799999997</v>
      </c>
      <c r="F71" s="25">
        <v>52258633.560000002</v>
      </c>
    </row>
    <row r="72" spans="1:6" x14ac:dyDescent="0.2">
      <c r="A72" s="23">
        <v>255088</v>
      </c>
      <c r="B72" s="24" t="s">
        <v>71</v>
      </c>
      <c r="C72" s="25">
        <v>57078234.310000002</v>
      </c>
      <c r="D72" s="25">
        <v>56537550.810000002</v>
      </c>
      <c r="E72" s="25">
        <v>56058837.509999998</v>
      </c>
      <c r="F72" s="25">
        <v>57078234.310000002</v>
      </c>
    </row>
    <row r="73" spans="1:6" x14ac:dyDescent="0.2">
      <c r="A73" s="23">
        <v>255089</v>
      </c>
      <c r="B73" s="24" t="s">
        <v>72</v>
      </c>
      <c r="C73" s="25">
        <v>16426150.560000001</v>
      </c>
      <c r="D73" s="25">
        <v>16426150.560000001</v>
      </c>
      <c r="E73" s="25">
        <v>16423600.560000001</v>
      </c>
      <c r="F73" s="25">
        <v>16426150.560000001</v>
      </c>
    </row>
    <row r="74" spans="1:6" x14ac:dyDescent="0.2">
      <c r="A74" s="23">
        <v>255090</v>
      </c>
      <c r="B74" s="24" t="s">
        <v>73</v>
      </c>
      <c r="C74" s="25">
        <v>20922083.43</v>
      </c>
      <c r="D74" s="25">
        <v>20620028.039999999</v>
      </c>
      <c r="E74" s="25">
        <v>20860854.420000002</v>
      </c>
      <c r="F74" s="25">
        <v>18825692.039999999</v>
      </c>
    </row>
    <row r="75" spans="1:6" x14ac:dyDescent="0.2">
      <c r="A75" s="23">
        <v>255091</v>
      </c>
      <c r="B75" s="24" t="s">
        <v>74</v>
      </c>
      <c r="C75" s="25">
        <v>17157107.93</v>
      </c>
      <c r="D75" s="25">
        <v>16761510.93</v>
      </c>
      <c r="E75" s="25">
        <v>16942235.91</v>
      </c>
      <c r="F75" s="25">
        <v>16495307.93</v>
      </c>
    </row>
    <row r="76" spans="1:6" x14ac:dyDescent="0.2">
      <c r="A76" s="23">
        <v>255092</v>
      </c>
      <c r="B76" s="24" t="s">
        <v>75</v>
      </c>
      <c r="C76" s="25">
        <v>7922876.0199999996</v>
      </c>
      <c r="D76" s="25">
        <v>7922876.0199999996</v>
      </c>
      <c r="E76" s="25">
        <v>7901772.8399999999</v>
      </c>
      <c r="F76" s="25">
        <v>7389596.0199999996</v>
      </c>
    </row>
    <row r="77" spans="1:6" x14ac:dyDescent="0.2">
      <c r="A77" s="23">
        <v>255093</v>
      </c>
      <c r="B77" s="24" t="s">
        <v>76</v>
      </c>
      <c r="C77" s="25">
        <v>10881332.949999999</v>
      </c>
      <c r="D77" s="25">
        <v>11063665.91</v>
      </c>
      <c r="E77" s="25">
        <v>10881332.949999999</v>
      </c>
      <c r="F77" s="25">
        <v>9713366.4100000001</v>
      </c>
    </row>
    <row r="78" spans="1:6" x14ac:dyDescent="0.2">
      <c r="A78" s="23">
        <v>255094</v>
      </c>
      <c r="B78" s="24" t="s">
        <v>77</v>
      </c>
      <c r="C78" s="25">
        <v>9770853.5500000007</v>
      </c>
      <c r="D78" s="25">
        <v>9369100.2300000004</v>
      </c>
      <c r="E78" s="25">
        <v>9758712.5500000007</v>
      </c>
      <c r="F78" s="25">
        <v>8895505.2300000004</v>
      </c>
    </row>
    <row r="79" spans="1:6" x14ac:dyDescent="0.2">
      <c r="A79" s="23">
        <v>255095</v>
      </c>
      <c r="B79" s="24" t="s">
        <v>78</v>
      </c>
      <c r="C79" s="25">
        <v>8689488.7100000009</v>
      </c>
      <c r="D79" s="25">
        <v>8689488.7100000009</v>
      </c>
      <c r="E79" s="25">
        <v>8596792.1899999995</v>
      </c>
      <c r="F79" s="25">
        <v>8443650.7100000009</v>
      </c>
    </row>
    <row r="80" spans="1:6" x14ac:dyDescent="0.2">
      <c r="A80" s="23">
        <v>255096</v>
      </c>
      <c r="B80" s="24" t="s">
        <v>79</v>
      </c>
      <c r="C80" s="25">
        <v>14072666.23</v>
      </c>
      <c r="D80" s="25">
        <v>13878089.01</v>
      </c>
      <c r="E80" s="25">
        <v>14060423.18</v>
      </c>
      <c r="F80" s="25">
        <v>12603636.51</v>
      </c>
    </row>
    <row r="81" spans="1:6" x14ac:dyDescent="0.2">
      <c r="A81" s="23">
        <v>255097</v>
      </c>
      <c r="B81" s="24" t="s">
        <v>80</v>
      </c>
      <c r="C81" s="25">
        <v>98449476.739999995</v>
      </c>
      <c r="D81" s="25">
        <v>97089348.260000005</v>
      </c>
      <c r="E81" s="25">
        <v>96323685.260000005</v>
      </c>
      <c r="F81" s="25">
        <v>97016860.469999999</v>
      </c>
    </row>
    <row r="82" spans="1:6" x14ac:dyDescent="0.2">
      <c r="A82" s="23">
        <v>255100</v>
      </c>
      <c r="B82" s="24" t="s">
        <v>81</v>
      </c>
      <c r="C82" s="25">
        <v>20655937.559999999</v>
      </c>
      <c r="D82" s="25">
        <v>20335339.149999999</v>
      </c>
      <c r="E82" s="25">
        <v>20655937.559999999</v>
      </c>
      <c r="F82" s="25">
        <v>20335339.149999999</v>
      </c>
    </row>
    <row r="83" spans="1:6" x14ac:dyDescent="0.2">
      <c r="A83" s="23">
        <v>255101</v>
      </c>
      <c r="B83" s="24" t="s">
        <v>82</v>
      </c>
      <c r="C83" s="25">
        <v>66993070.700000003</v>
      </c>
      <c r="D83" s="25">
        <v>66993070.700000003</v>
      </c>
      <c r="E83" s="25">
        <v>66993070.700000003</v>
      </c>
      <c r="F83" s="25">
        <v>66993070.700000003</v>
      </c>
    </row>
    <row r="84" spans="1:6" x14ac:dyDescent="0.2">
      <c r="A84" s="23">
        <v>255102</v>
      </c>
      <c r="B84" s="24" t="s">
        <v>83</v>
      </c>
      <c r="C84" s="25">
        <v>26978475.440000001</v>
      </c>
      <c r="D84" s="25">
        <v>26978475.440000001</v>
      </c>
      <c r="E84" s="25">
        <v>26978475.440000001</v>
      </c>
      <c r="F84" s="25">
        <v>26978475.440000001</v>
      </c>
    </row>
    <row r="85" spans="1:6" x14ac:dyDescent="0.2">
      <c r="A85" s="23">
        <v>255103</v>
      </c>
      <c r="B85" s="24" t="s">
        <v>84</v>
      </c>
      <c r="C85" s="25">
        <v>19049859.440000001</v>
      </c>
      <c r="D85" s="25">
        <v>19049859.440000001</v>
      </c>
      <c r="E85" s="25">
        <v>19049859.440000001</v>
      </c>
      <c r="F85" s="25">
        <v>19049859.440000001</v>
      </c>
    </row>
    <row r="86" spans="1:6" x14ac:dyDescent="0.2">
      <c r="A86" s="23">
        <v>255106</v>
      </c>
      <c r="B86" s="24" t="s">
        <v>85</v>
      </c>
      <c r="C86" s="25">
        <v>7650391.3600000003</v>
      </c>
      <c r="D86" s="25">
        <v>7650391.3600000003</v>
      </c>
      <c r="E86" s="25">
        <v>7650391.3600000003</v>
      </c>
      <c r="F86" s="25">
        <v>7650391.3600000003</v>
      </c>
    </row>
    <row r="87" spans="1:6" x14ac:dyDescent="0.2">
      <c r="A87" s="23">
        <v>255108</v>
      </c>
      <c r="B87" s="24" t="s">
        <v>305</v>
      </c>
      <c r="C87" s="25">
        <v>1838643.05</v>
      </c>
      <c r="D87" s="25">
        <v>1838643.05</v>
      </c>
      <c r="E87" s="25">
        <v>1838643.05</v>
      </c>
      <c r="F87" s="25">
        <v>1838643.05</v>
      </c>
    </row>
    <row r="88" spans="1:6" x14ac:dyDescent="0.2">
      <c r="A88" s="23">
        <v>255109</v>
      </c>
      <c r="B88" s="24" t="s">
        <v>87</v>
      </c>
      <c r="C88" s="25">
        <v>48684129.240000002</v>
      </c>
      <c r="D88" s="25">
        <v>48684129.240000002</v>
      </c>
      <c r="E88" s="25">
        <v>48177451.969999999</v>
      </c>
      <c r="F88" s="25">
        <v>46640477.240000002</v>
      </c>
    </row>
    <row r="89" spans="1:6" x14ac:dyDescent="0.2">
      <c r="A89" s="23">
        <v>255110</v>
      </c>
      <c r="B89" s="24" t="s">
        <v>88</v>
      </c>
      <c r="C89" s="25">
        <v>14263472.68</v>
      </c>
      <c r="D89" s="25">
        <v>14263472.68</v>
      </c>
      <c r="E89" s="25">
        <v>14263472.68</v>
      </c>
      <c r="F89" s="25">
        <v>14263472.68</v>
      </c>
    </row>
    <row r="90" spans="1:6" x14ac:dyDescent="0.2">
      <c r="A90" s="23">
        <v>255111</v>
      </c>
      <c r="B90" s="24" t="s">
        <v>89</v>
      </c>
      <c r="C90" s="25">
        <v>26553723.77</v>
      </c>
      <c r="D90" s="25">
        <v>26553723.77</v>
      </c>
      <c r="E90" s="25">
        <v>25653723.77</v>
      </c>
      <c r="F90" s="25">
        <v>26553723.77</v>
      </c>
    </row>
    <row r="91" spans="1:6" x14ac:dyDescent="0.2">
      <c r="A91" s="23">
        <v>255112</v>
      </c>
      <c r="B91" s="24" t="s">
        <v>90</v>
      </c>
      <c r="C91" s="25">
        <v>120030400.23999999</v>
      </c>
      <c r="D91" s="25">
        <v>119494103.59</v>
      </c>
      <c r="E91" s="25">
        <v>119615651.88</v>
      </c>
      <c r="F91" s="25">
        <v>120030400.23999999</v>
      </c>
    </row>
    <row r="92" spans="1:6" x14ac:dyDescent="0.2">
      <c r="A92" s="23">
        <v>255113</v>
      </c>
      <c r="B92" s="24" t="s">
        <v>91</v>
      </c>
      <c r="C92" s="25">
        <v>6123256.8600000003</v>
      </c>
      <c r="D92" s="25">
        <v>6123256.8600000003</v>
      </c>
      <c r="E92" s="25">
        <v>6074541.1399999997</v>
      </c>
      <c r="F92" s="25">
        <v>5755451.8600000003</v>
      </c>
    </row>
    <row r="93" spans="1:6" x14ac:dyDescent="0.2">
      <c r="A93" s="23">
        <v>255114</v>
      </c>
      <c r="B93" s="24" t="s">
        <v>92</v>
      </c>
      <c r="C93" s="25">
        <v>129830791.88</v>
      </c>
      <c r="D93" s="25">
        <v>129092399.3</v>
      </c>
      <c r="E93" s="25">
        <v>128441139.77</v>
      </c>
      <c r="F93" s="25">
        <v>128833391.88</v>
      </c>
    </row>
    <row r="94" spans="1:6" x14ac:dyDescent="0.2">
      <c r="A94" s="23">
        <v>255115</v>
      </c>
      <c r="B94" s="24" t="s">
        <v>93</v>
      </c>
      <c r="C94" s="25">
        <v>181418354.44999999</v>
      </c>
      <c r="D94" s="25">
        <v>179724896.65000001</v>
      </c>
      <c r="E94" s="25">
        <v>180361322.55000001</v>
      </c>
      <c r="F94" s="25">
        <v>179789761.44999999</v>
      </c>
    </row>
    <row r="95" spans="1:6" x14ac:dyDescent="0.2">
      <c r="A95" s="23">
        <v>255116</v>
      </c>
      <c r="B95" s="24" t="s">
        <v>94</v>
      </c>
      <c r="C95" s="25">
        <v>54999354.899999999</v>
      </c>
      <c r="D95" s="25">
        <v>54246149.899999999</v>
      </c>
      <c r="E95" s="25">
        <v>54763389.719999999</v>
      </c>
      <c r="F95" s="25">
        <v>54742654.899999999</v>
      </c>
    </row>
    <row r="96" spans="1:6" x14ac:dyDescent="0.2">
      <c r="A96" s="23">
        <v>255117</v>
      </c>
      <c r="B96" s="24" t="s">
        <v>95</v>
      </c>
      <c r="C96" s="25">
        <v>53124870.969999999</v>
      </c>
      <c r="D96" s="25">
        <v>52361346.119999997</v>
      </c>
      <c r="E96" s="25">
        <v>53041140.969999999</v>
      </c>
      <c r="F96" s="25">
        <v>53124870.969999999</v>
      </c>
    </row>
    <row r="97" spans="1:6" x14ac:dyDescent="0.2">
      <c r="A97" s="23">
        <v>255119</v>
      </c>
      <c r="B97" s="24" t="s">
        <v>96</v>
      </c>
      <c r="C97" s="25">
        <v>121358622.34999999</v>
      </c>
      <c r="D97" s="25">
        <v>121061908.95999999</v>
      </c>
      <c r="E97" s="25">
        <v>120980517.87</v>
      </c>
      <c r="F97" s="25">
        <v>120402481.04000001</v>
      </c>
    </row>
    <row r="98" spans="1:6" x14ac:dyDescent="0.2">
      <c r="A98" s="23">
        <v>255122</v>
      </c>
      <c r="B98" s="24" t="s">
        <v>97</v>
      </c>
      <c r="C98" s="25">
        <v>46884253.079999998</v>
      </c>
      <c r="D98" s="25">
        <v>46747428.200000003</v>
      </c>
      <c r="E98" s="25">
        <v>46698410.369999997</v>
      </c>
      <c r="F98" s="25">
        <v>46884253.079999998</v>
      </c>
    </row>
    <row r="99" spans="1:6" x14ac:dyDescent="0.2">
      <c r="A99" s="23">
        <v>255124</v>
      </c>
      <c r="B99" s="24" t="s">
        <v>98</v>
      </c>
      <c r="C99" s="25">
        <v>25211707.23</v>
      </c>
      <c r="D99" s="25">
        <v>25070747.23</v>
      </c>
      <c r="E99" s="25">
        <v>24972476.23</v>
      </c>
      <c r="F99" s="25">
        <v>25211707.23</v>
      </c>
    </row>
    <row r="100" spans="1:6" x14ac:dyDescent="0.2">
      <c r="A100" s="23">
        <v>255126</v>
      </c>
      <c r="B100" s="24" t="s">
        <v>99</v>
      </c>
      <c r="C100" s="25">
        <v>115866556.81999999</v>
      </c>
      <c r="D100" s="25">
        <v>114782881.55</v>
      </c>
      <c r="E100" s="25">
        <v>113953584.61</v>
      </c>
      <c r="F100" s="25">
        <v>114770041.81999999</v>
      </c>
    </row>
    <row r="101" spans="1:6" x14ac:dyDescent="0.2">
      <c r="A101" s="23">
        <v>255127</v>
      </c>
      <c r="B101" s="24" t="s">
        <v>100</v>
      </c>
      <c r="C101" s="25">
        <v>66743668.990000002</v>
      </c>
      <c r="D101" s="25">
        <v>66410523.700000003</v>
      </c>
      <c r="E101" s="25">
        <v>66326776.189999998</v>
      </c>
      <c r="F101" s="25">
        <v>66539268.990000002</v>
      </c>
    </row>
    <row r="102" spans="1:6" x14ac:dyDescent="0.2">
      <c r="A102" s="23">
        <v>255129</v>
      </c>
      <c r="B102" s="24" t="s">
        <v>101</v>
      </c>
      <c r="C102" s="25">
        <v>276960123.80000001</v>
      </c>
      <c r="D102" s="25">
        <v>272798451.95999998</v>
      </c>
      <c r="E102" s="25">
        <v>272167027.04000002</v>
      </c>
      <c r="F102" s="25">
        <v>269783625.5</v>
      </c>
    </row>
    <row r="103" spans="1:6" x14ac:dyDescent="0.2">
      <c r="A103" s="23">
        <v>255131</v>
      </c>
      <c r="B103" s="24" t="s">
        <v>102</v>
      </c>
      <c r="C103" s="25">
        <v>81648723.230000004</v>
      </c>
      <c r="D103" s="25">
        <v>80922095.659999996</v>
      </c>
      <c r="E103" s="25">
        <v>80899483.090000004</v>
      </c>
      <c r="F103" s="25">
        <v>81648723.230000004</v>
      </c>
    </row>
    <row r="104" spans="1:6" x14ac:dyDescent="0.2">
      <c r="A104" s="23">
        <v>255132</v>
      </c>
      <c r="B104" s="24" t="s">
        <v>103</v>
      </c>
      <c r="C104" s="25">
        <v>50650999.789999999</v>
      </c>
      <c r="D104" s="25">
        <v>49646625.710000001</v>
      </c>
      <c r="E104" s="25">
        <v>49167416.530000001</v>
      </c>
      <c r="F104" s="25">
        <v>50649798.289999999</v>
      </c>
    </row>
    <row r="105" spans="1:6" x14ac:dyDescent="0.2">
      <c r="A105" s="23">
        <v>255133</v>
      </c>
      <c r="B105" s="24" t="s">
        <v>104</v>
      </c>
      <c r="C105" s="25">
        <v>105379181.66</v>
      </c>
      <c r="D105" s="25">
        <v>104486387.59999999</v>
      </c>
      <c r="E105" s="25">
        <v>104744780.26000001</v>
      </c>
      <c r="F105" s="25">
        <v>105379181.66</v>
      </c>
    </row>
    <row r="106" spans="1:6" x14ac:dyDescent="0.2">
      <c r="A106" s="23">
        <v>255134</v>
      </c>
      <c r="B106" s="24" t="s">
        <v>105</v>
      </c>
      <c r="C106" s="25">
        <v>38807983.770000003</v>
      </c>
      <c r="D106" s="25">
        <v>38494462.770000003</v>
      </c>
      <c r="E106" s="25">
        <v>38010337.799999997</v>
      </c>
      <c r="F106" s="25">
        <v>38807983.770000003</v>
      </c>
    </row>
    <row r="107" spans="1:6" x14ac:dyDescent="0.2">
      <c r="A107" s="23">
        <v>255135</v>
      </c>
      <c r="B107" s="24" t="s">
        <v>106</v>
      </c>
      <c r="C107" s="25">
        <v>104606760.79000001</v>
      </c>
      <c r="D107" s="25">
        <v>104606760.79000001</v>
      </c>
      <c r="E107" s="25">
        <v>103514350.90000001</v>
      </c>
      <c r="F107" s="25">
        <v>104606760.79000001</v>
      </c>
    </row>
    <row r="108" spans="1:6" x14ac:dyDescent="0.2">
      <c r="A108" s="23">
        <v>255137</v>
      </c>
      <c r="B108" s="24" t="s">
        <v>107</v>
      </c>
      <c r="C108" s="25">
        <v>24116439.280000001</v>
      </c>
      <c r="D108" s="25">
        <v>24116139.280000001</v>
      </c>
      <c r="E108" s="25">
        <v>23838527.32</v>
      </c>
      <c r="F108" s="25">
        <v>24116439.280000001</v>
      </c>
    </row>
    <row r="109" spans="1:6" x14ac:dyDescent="0.2">
      <c r="A109" s="23">
        <v>255138</v>
      </c>
      <c r="B109" s="24" t="s">
        <v>108</v>
      </c>
      <c r="C109" s="25">
        <v>31746153.739999998</v>
      </c>
      <c r="D109" s="25">
        <v>31367131.370000001</v>
      </c>
      <c r="E109" s="25">
        <v>31370172.739999998</v>
      </c>
      <c r="F109" s="25">
        <v>31655931.370000001</v>
      </c>
    </row>
    <row r="110" spans="1:6" x14ac:dyDescent="0.2">
      <c r="A110" s="23">
        <v>255139</v>
      </c>
      <c r="B110" s="24" t="s">
        <v>109</v>
      </c>
      <c r="C110" s="25">
        <v>21530473.82</v>
      </c>
      <c r="D110" s="25">
        <v>21396237.48</v>
      </c>
      <c r="E110" s="25">
        <v>21349078.030000001</v>
      </c>
      <c r="F110" s="25">
        <v>21530473.82</v>
      </c>
    </row>
    <row r="111" spans="1:6" x14ac:dyDescent="0.2">
      <c r="A111" s="23">
        <v>255140</v>
      </c>
      <c r="B111" s="24" t="s">
        <v>110</v>
      </c>
      <c r="C111" s="25">
        <v>28881166.670000002</v>
      </c>
      <c r="D111" s="25">
        <v>28747600.300000001</v>
      </c>
      <c r="E111" s="25">
        <v>28782750.82</v>
      </c>
      <c r="F111" s="25">
        <v>28881166.670000002</v>
      </c>
    </row>
    <row r="112" spans="1:6" x14ac:dyDescent="0.2">
      <c r="A112" s="23">
        <v>255141</v>
      </c>
      <c r="B112" s="24" t="s">
        <v>111</v>
      </c>
      <c r="C112" s="25">
        <v>105086202.09999999</v>
      </c>
      <c r="D112" s="25">
        <v>104522399.95999999</v>
      </c>
      <c r="E112" s="25">
        <v>104101664.7</v>
      </c>
      <c r="F112" s="25">
        <v>105083179.09999999</v>
      </c>
    </row>
    <row r="113" spans="1:6" x14ac:dyDescent="0.2">
      <c r="A113" s="23">
        <v>255144</v>
      </c>
      <c r="B113" s="24" t="s">
        <v>112</v>
      </c>
      <c r="C113" s="25">
        <v>21494841.629999999</v>
      </c>
      <c r="D113" s="25">
        <v>21424438.050000001</v>
      </c>
      <c r="E113" s="25">
        <v>21021241.989999998</v>
      </c>
      <c r="F113" s="25">
        <v>21494841.629999999</v>
      </c>
    </row>
    <row r="114" spans="1:6" x14ac:dyDescent="0.2">
      <c r="A114" s="23">
        <v>255145</v>
      </c>
      <c r="B114" s="24" t="s">
        <v>113</v>
      </c>
      <c r="C114" s="25">
        <v>34342405.939999998</v>
      </c>
      <c r="D114" s="25">
        <v>34018301.43</v>
      </c>
      <c r="E114" s="25">
        <v>33638293.710000001</v>
      </c>
      <c r="F114" s="25">
        <v>34342405.939999998</v>
      </c>
    </row>
    <row r="115" spans="1:6" x14ac:dyDescent="0.2">
      <c r="A115" s="23">
        <v>255147</v>
      </c>
      <c r="B115" s="24" t="s">
        <v>114</v>
      </c>
      <c r="C115" s="25">
        <v>63600023.100000001</v>
      </c>
      <c r="D115" s="25">
        <v>63129423.100000001</v>
      </c>
      <c r="E115" s="25">
        <v>63011626.57</v>
      </c>
      <c r="F115" s="25">
        <v>63600023.100000001</v>
      </c>
    </row>
    <row r="116" spans="1:6" x14ac:dyDescent="0.2">
      <c r="A116" s="23">
        <v>255148</v>
      </c>
      <c r="B116" s="24" t="s">
        <v>115</v>
      </c>
      <c r="C116" s="25">
        <v>29480103.129999999</v>
      </c>
      <c r="D116" s="25">
        <v>29269447.25</v>
      </c>
      <c r="E116" s="25">
        <v>29165267.859999999</v>
      </c>
      <c r="F116" s="25">
        <v>29480103.129999999</v>
      </c>
    </row>
    <row r="117" spans="1:6" x14ac:dyDescent="0.2">
      <c r="A117" s="23">
        <v>255149</v>
      </c>
      <c r="B117" s="24" t="s">
        <v>116</v>
      </c>
      <c r="C117" s="25">
        <v>42396929.789999999</v>
      </c>
      <c r="D117" s="25">
        <v>42156168.729999997</v>
      </c>
      <c r="E117" s="25">
        <v>41874186.060000002</v>
      </c>
      <c r="F117" s="25">
        <v>42396929.789999999</v>
      </c>
    </row>
    <row r="118" spans="1:6" x14ac:dyDescent="0.2">
      <c r="A118" s="23">
        <v>255150</v>
      </c>
      <c r="B118" s="24" t="s">
        <v>117</v>
      </c>
      <c r="C118" s="25">
        <v>24052731.960000001</v>
      </c>
      <c r="D118" s="25">
        <v>23964283.460000001</v>
      </c>
      <c r="E118" s="25">
        <v>23787102.27</v>
      </c>
      <c r="F118" s="25">
        <v>24052731.960000001</v>
      </c>
    </row>
    <row r="119" spans="1:6" x14ac:dyDescent="0.2">
      <c r="A119" s="23">
        <v>255151</v>
      </c>
      <c r="B119" s="24" t="s">
        <v>118</v>
      </c>
      <c r="C119" s="25">
        <v>58245722.490000002</v>
      </c>
      <c r="D119" s="25">
        <v>58142631.899999999</v>
      </c>
      <c r="E119" s="25">
        <v>57439184.270000003</v>
      </c>
      <c r="F119" s="25">
        <v>58245722.490000002</v>
      </c>
    </row>
    <row r="120" spans="1:6" x14ac:dyDescent="0.2">
      <c r="A120" s="23">
        <v>255152</v>
      </c>
      <c r="B120" s="24" t="s">
        <v>119</v>
      </c>
      <c r="C120" s="25">
        <v>46180737.189999998</v>
      </c>
      <c r="D120" s="25">
        <v>45136771.649999999</v>
      </c>
      <c r="E120" s="25">
        <v>45507579.82</v>
      </c>
      <c r="F120" s="25">
        <v>46166161.079999998</v>
      </c>
    </row>
    <row r="121" spans="1:6" x14ac:dyDescent="0.2">
      <c r="A121" s="23">
        <v>255153</v>
      </c>
      <c r="B121" s="24" t="s">
        <v>120</v>
      </c>
      <c r="C121" s="25">
        <v>21117064.02</v>
      </c>
      <c r="D121" s="25">
        <v>20990189.59</v>
      </c>
      <c r="E121" s="25">
        <v>20943793.710000001</v>
      </c>
      <c r="F121" s="25">
        <v>21117064.02</v>
      </c>
    </row>
    <row r="122" spans="1:6" x14ac:dyDescent="0.2">
      <c r="A122" s="23">
        <v>255154</v>
      </c>
      <c r="B122" s="24" t="s">
        <v>121</v>
      </c>
      <c r="C122" s="25">
        <v>29021964.690000001</v>
      </c>
      <c r="D122" s="25">
        <v>28195750.780000001</v>
      </c>
      <c r="E122" s="25">
        <v>28272052.379999999</v>
      </c>
      <c r="F122" s="25">
        <v>29021964.690000001</v>
      </c>
    </row>
    <row r="123" spans="1:6" x14ac:dyDescent="0.2">
      <c r="A123" s="23">
        <v>255155</v>
      </c>
      <c r="B123" s="24" t="s">
        <v>122</v>
      </c>
      <c r="C123" s="25">
        <v>34126858.039999999</v>
      </c>
      <c r="D123" s="25">
        <v>34125358.039999999</v>
      </c>
      <c r="E123" s="25">
        <v>34071964.729999997</v>
      </c>
      <c r="F123" s="25">
        <v>34126858.039999999</v>
      </c>
    </row>
    <row r="124" spans="1:6" x14ac:dyDescent="0.2">
      <c r="A124" s="23">
        <v>255156</v>
      </c>
      <c r="B124" s="24" t="s">
        <v>123</v>
      </c>
      <c r="C124" s="25">
        <v>24139505.510000002</v>
      </c>
      <c r="D124" s="25">
        <v>23631108.620000001</v>
      </c>
      <c r="E124" s="25">
        <v>23589363.949999999</v>
      </c>
      <c r="F124" s="25">
        <v>24139505.510000002</v>
      </c>
    </row>
    <row r="125" spans="1:6" x14ac:dyDescent="0.2">
      <c r="A125" s="23">
        <v>255158</v>
      </c>
      <c r="B125" s="24" t="s">
        <v>124</v>
      </c>
      <c r="C125" s="25">
        <v>26309824.149999999</v>
      </c>
      <c r="D125" s="25">
        <v>26309824.149999999</v>
      </c>
      <c r="E125" s="25">
        <v>26229824.149999999</v>
      </c>
      <c r="F125" s="25">
        <v>26309824.149999999</v>
      </c>
    </row>
    <row r="126" spans="1:6" x14ac:dyDescent="0.2">
      <c r="A126" s="23">
        <v>255159</v>
      </c>
      <c r="B126" s="24" t="s">
        <v>125</v>
      </c>
      <c r="C126" s="25">
        <v>32001219.84</v>
      </c>
      <c r="D126" s="25">
        <v>32001219.84</v>
      </c>
      <c r="E126" s="25">
        <v>31831219.84</v>
      </c>
      <c r="F126" s="25">
        <v>32001219.84</v>
      </c>
    </row>
    <row r="127" spans="1:6" x14ac:dyDescent="0.2">
      <c r="A127" s="23">
        <v>255160</v>
      </c>
      <c r="B127" s="24" t="s">
        <v>126</v>
      </c>
      <c r="C127" s="25">
        <v>25577298.390000001</v>
      </c>
      <c r="D127" s="25">
        <v>25577298.390000001</v>
      </c>
      <c r="E127" s="25">
        <v>25477298.390000001</v>
      </c>
      <c r="F127" s="25">
        <v>25577298.390000001</v>
      </c>
    </row>
    <row r="128" spans="1:6" x14ac:dyDescent="0.2">
      <c r="A128" s="23">
        <v>255161</v>
      </c>
      <c r="B128" s="24" t="s">
        <v>127</v>
      </c>
      <c r="C128" s="25">
        <v>25082143.82</v>
      </c>
      <c r="D128" s="25">
        <v>25082143.82</v>
      </c>
      <c r="E128" s="25">
        <v>24182143.82</v>
      </c>
      <c r="F128" s="25">
        <v>25082143.82</v>
      </c>
    </row>
    <row r="129" spans="1:6" x14ac:dyDescent="0.2">
      <c r="A129" s="23">
        <v>255162</v>
      </c>
      <c r="B129" s="24" t="s">
        <v>128</v>
      </c>
      <c r="C129" s="25">
        <v>23962990.620000001</v>
      </c>
      <c r="D129" s="25">
        <v>23962990.620000001</v>
      </c>
      <c r="E129" s="25">
        <v>23518443.620000001</v>
      </c>
      <c r="F129" s="25">
        <v>23962990.620000001</v>
      </c>
    </row>
    <row r="130" spans="1:6" x14ac:dyDescent="0.2">
      <c r="A130" s="23">
        <v>255163</v>
      </c>
      <c r="B130" s="24" t="s">
        <v>129</v>
      </c>
      <c r="C130" s="25">
        <v>22615640.969999999</v>
      </c>
      <c r="D130" s="25">
        <v>22391821.969999999</v>
      </c>
      <c r="E130" s="25">
        <v>22495640.969999999</v>
      </c>
      <c r="F130" s="25">
        <v>22611821.969999999</v>
      </c>
    </row>
    <row r="131" spans="1:6" x14ac:dyDescent="0.2">
      <c r="A131" s="23">
        <v>255164</v>
      </c>
      <c r="B131" s="24" t="s">
        <v>130</v>
      </c>
      <c r="C131" s="25">
        <v>22419271.66</v>
      </c>
      <c r="D131" s="25">
        <v>22419271.66</v>
      </c>
      <c r="E131" s="25">
        <v>22359271.66</v>
      </c>
      <c r="F131" s="25">
        <v>22419271.66</v>
      </c>
    </row>
    <row r="132" spans="1:6" x14ac:dyDescent="0.2">
      <c r="A132" s="23">
        <v>255165</v>
      </c>
      <c r="B132" s="24" t="s">
        <v>131</v>
      </c>
      <c r="C132" s="25">
        <v>33420898.25</v>
      </c>
      <c r="D132" s="25">
        <v>33420898.25</v>
      </c>
      <c r="E132" s="25">
        <v>32587755.25</v>
      </c>
      <c r="F132" s="25">
        <v>33420898.25</v>
      </c>
    </row>
    <row r="133" spans="1:6" x14ac:dyDescent="0.2">
      <c r="A133" s="23">
        <v>255166</v>
      </c>
      <c r="B133" s="24" t="s">
        <v>132</v>
      </c>
      <c r="C133" s="25">
        <v>14603959.33</v>
      </c>
      <c r="D133" s="25">
        <v>14603959.33</v>
      </c>
      <c r="E133" s="25">
        <v>14603959.33</v>
      </c>
      <c r="F133" s="25">
        <v>14603959.33</v>
      </c>
    </row>
    <row r="134" spans="1:6" x14ac:dyDescent="0.2">
      <c r="A134" s="23">
        <v>255167</v>
      </c>
      <c r="B134" s="24" t="s">
        <v>133</v>
      </c>
      <c r="C134" s="25">
        <v>34408238.780000001</v>
      </c>
      <c r="D134" s="25">
        <v>34408238.780000001</v>
      </c>
      <c r="E134" s="25">
        <v>33538238.780000001</v>
      </c>
      <c r="F134" s="25">
        <v>34408238.780000001</v>
      </c>
    </row>
    <row r="135" spans="1:6" x14ac:dyDescent="0.2">
      <c r="A135" s="23">
        <v>255168</v>
      </c>
      <c r="B135" s="24" t="s">
        <v>134</v>
      </c>
      <c r="C135" s="25">
        <v>12847074.66</v>
      </c>
      <c r="D135" s="25">
        <v>12847074.66</v>
      </c>
      <c r="E135" s="25">
        <v>12767074.66</v>
      </c>
      <c r="F135" s="25">
        <v>12847074.66</v>
      </c>
    </row>
    <row r="136" spans="1:6" x14ac:dyDescent="0.2">
      <c r="A136" s="23">
        <v>255169</v>
      </c>
      <c r="B136" s="24" t="s">
        <v>135</v>
      </c>
      <c r="C136" s="25">
        <v>13135957.48</v>
      </c>
      <c r="D136" s="25">
        <v>13135957.48</v>
      </c>
      <c r="E136" s="25">
        <v>13135957.48</v>
      </c>
      <c r="F136" s="25">
        <v>13135957.48</v>
      </c>
    </row>
    <row r="137" spans="1:6" x14ac:dyDescent="0.2">
      <c r="A137" s="23">
        <v>255170</v>
      </c>
      <c r="B137" s="24" t="s">
        <v>136</v>
      </c>
      <c r="C137" s="25">
        <v>12244430.01</v>
      </c>
      <c r="D137" s="25">
        <v>12244430.01</v>
      </c>
      <c r="E137" s="25">
        <v>12244430.01</v>
      </c>
      <c r="F137" s="25">
        <v>12244430.01</v>
      </c>
    </row>
    <row r="138" spans="1:6" x14ac:dyDescent="0.2">
      <c r="A138" s="23">
        <v>255171</v>
      </c>
      <c r="B138" s="24" t="s">
        <v>137</v>
      </c>
      <c r="C138" s="25">
        <v>31935033.710000001</v>
      </c>
      <c r="D138" s="25">
        <v>31935033.710000001</v>
      </c>
      <c r="E138" s="25">
        <v>31542486.59</v>
      </c>
      <c r="F138" s="25">
        <v>29644775.48</v>
      </c>
    </row>
    <row r="139" spans="1:6" x14ac:dyDescent="0.2">
      <c r="A139" s="23">
        <v>255172</v>
      </c>
      <c r="B139" s="24" t="s">
        <v>306</v>
      </c>
      <c r="C139" s="25">
        <v>9818329.5800000001</v>
      </c>
      <c r="D139" s="25">
        <v>9818329.5800000001</v>
      </c>
      <c r="E139" s="25">
        <v>9818329.5800000001</v>
      </c>
      <c r="F139" s="25">
        <v>9248629.5800000001</v>
      </c>
    </row>
    <row r="140" spans="1:6" x14ac:dyDescent="0.2">
      <c r="A140" s="23">
        <v>255173</v>
      </c>
      <c r="B140" s="24" t="s">
        <v>139</v>
      </c>
      <c r="C140" s="25">
        <v>45041496.890000001</v>
      </c>
      <c r="D140" s="25">
        <v>44863748.890000001</v>
      </c>
      <c r="E140" s="25">
        <v>44921496.890000001</v>
      </c>
      <c r="F140" s="25">
        <v>44863748.890000001</v>
      </c>
    </row>
    <row r="141" spans="1:6" x14ac:dyDescent="0.2">
      <c r="A141" s="23">
        <v>255175</v>
      </c>
      <c r="B141" s="24" t="s">
        <v>140</v>
      </c>
      <c r="C141" s="25">
        <v>23360185.280000001</v>
      </c>
      <c r="D141" s="25">
        <v>22771817.32</v>
      </c>
      <c r="E141" s="25">
        <v>23188418.739999998</v>
      </c>
      <c r="F141" s="25">
        <v>21234553.34</v>
      </c>
    </row>
    <row r="142" spans="1:6" x14ac:dyDescent="0.2">
      <c r="A142" s="23">
        <v>255176</v>
      </c>
      <c r="B142" s="24" t="s">
        <v>141</v>
      </c>
      <c r="C142" s="25">
        <v>19624934.02</v>
      </c>
      <c r="D142" s="25">
        <v>19562498.670000002</v>
      </c>
      <c r="E142" s="25">
        <v>19572327.109999999</v>
      </c>
      <c r="F142" s="25">
        <v>19171723.670000002</v>
      </c>
    </row>
    <row r="143" spans="1:6" x14ac:dyDescent="0.2">
      <c r="A143" s="23">
        <v>255177</v>
      </c>
      <c r="B143" s="24" t="s">
        <v>142</v>
      </c>
      <c r="C143" s="25">
        <v>13279533.99</v>
      </c>
      <c r="D143" s="25">
        <v>13279533.99</v>
      </c>
      <c r="E143" s="25">
        <v>13207626.960000001</v>
      </c>
      <c r="F143" s="25">
        <v>12662603.99</v>
      </c>
    </row>
    <row r="144" spans="1:6" x14ac:dyDescent="0.2">
      <c r="A144" s="23">
        <v>255178</v>
      </c>
      <c r="B144" s="24" t="s">
        <v>143</v>
      </c>
      <c r="C144" s="25">
        <v>7743369.8499999996</v>
      </c>
      <c r="D144" s="25">
        <v>7672572.0499999998</v>
      </c>
      <c r="E144" s="25">
        <v>7743369.8499999996</v>
      </c>
      <c r="F144" s="25">
        <v>7314312.0499999998</v>
      </c>
    </row>
    <row r="145" spans="1:6" x14ac:dyDescent="0.2">
      <c r="A145" s="23">
        <v>255181</v>
      </c>
      <c r="B145" s="24" t="s">
        <v>144</v>
      </c>
      <c r="C145" s="25">
        <v>524206266.81</v>
      </c>
      <c r="D145" s="25">
        <v>524206266.81</v>
      </c>
      <c r="E145" s="25">
        <v>524206266.81</v>
      </c>
      <c r="F145" s="25">
        <v>524206266.81</v>
      </c>
    </row>
    <row r="146" spans="1:6" x14ac:dyDescent="0.2">
      <c r="A146" s="23">
        <v>255184</v>
      </c>
      <c r="B146" s="24" t="s">
        <v>145</v>
      </c>
      <c r="C146" s="25">
        <v>68042422.359999999</v>
      </c>
      <c r="D146" s="25">
        <v>68042422.359999999</v>
      </c>
      <c r="E146" s="25">
        <v>67946412.700000003</v>
      </c>
      <c r="F146" s="25">
        <v>68042422.359999999</v>
      </c>
    </row>
    <row r="147" spans="1:6" x14ac:dyDescent="0.2">
      <c r="A147" s="23">
        <v>255185</v>
      </c>
      <c r="B147" s="24" t="s">
        <v>146</v>
      </c>
      <c r="C147" s="25">
        <v>46148281.259999998</v>
      </c>
      <c r="D147" s="25">
        <v>45714779.119999997</v>
      </c>
      <c r="E147" s="25">
        <v>45868919.549999997</v>
      </c>
      <c r="F147" s="25">
        <v>46008281.259999998</v>
      </c>
    </row>
    <row r="148" spans="1:6" x14ac:dyDescent="0.2">
      <c r="A148" s="23">
        <v>255186</v>
      </c>
      <c r="B148" s="24" t="s">
        <v>147</v>
      </c>
      <c r="C148" s="25">
        <v>46306282.57</v>
      </c>
      <c r="D148" s="25">
        <v>45992010.159999996</v>
      </c>
      <c r="E148" s="25">
        <v>46167327.619999997</v>
      </c>
      <c r="F148" s="25">
        <v>46071302.57</v>
      </c>
    </row>
    <row r="149" spans="1:6" x14ac:dyDescent="0.2">
      <c r="A149" s="23">
        <v>255187</v>
      </c>
      <c r="B149" s="24" t="s">
        <v>307</v>
      </c>
      <c r="C149" s="25">
        <v>1327107.32</v>
      </c>
      <c r="D149" s="25">
        <v>1327107.32</v>
      </c>
      <c r="E149" s="25">
        <v>1327107.32</v>
      </c>
      <c r="F149" s="25">
        <v>1303971.1000000001</v>
      </c>
    </row>
    <row r="150" spans="1:6" x14ac:dyDescent="0.2">
      <c r="A150" s="23">
        <v>255188</v>
      </c>
      <c r="B150" s="24" t="s">
        <v>148</v>
      </c>
      <c r="C150" s="25">
        <v>40709929.380000003</v>
      </c>
      <c r="D150" s="25">
        <v>40709929.380000003</v>
      </c>
      <c r="E150" s="25">
        <v>40709929.380000003</v>
      </c>
      <c r="F150" s="25">
        <v>40709929.380000003</v>
      </c>
    </row>
    <row r="151" spans="1:6" x14ac:dyDescent="0.2">
      <c r="A151" s="23">
        <v>255189</v>
      </c>
      <c r="B151" s="24" t="s">
        <v>308</v>
      </c>
      <c r="C151" s="25">
        <v>621146.81000000006</v>
      </c>
      <c r="D151" s="25">
        <v>621146.81000000006</v>
      </c>
      <c r="E151" s="25">
        <v>621146.81000000006</v>
      </c>
      <c r="F151" s="25">
        <v>621146.81000000006</v>
      </c>
    </row>
    <row r="152" spans="1:6" x14ac:dyDescent="0.2">
      <c r="A152" s="23">
        <v>255190</v>
      </c>
      <c r="B152" s="24" t="s">
        <v>149</v>
      </c>
      <c r="C152" s="25">
        <v>17407567.719999999</v>
      </c>
      <c r="D152" s="25">
        <v>17407567.719999999</v>
      </c>
      <c r="E152" s="25">
        <v>17407567.719999999</v>
      </c>
      <c r="F152" s="25">
        <v>17407567.719999999</v>
      </c>
    </row>
    <row r="153" spans="1:6" x14ac:dyDescent="0.2">
      <c r="A153" s="23">
        <v>255191</v>
      </c>
      <c r="B153" s="24" t="s">
        <v>150</v>
      </c>
      <c r="C153" s="25">
        <v>12246658.98</v>
      </c>
      <c r="D153" s="25">
        <v>12246658.98</v>
      </c>
      <c r="E153" s="25">
        <v>12246658.98</v>
      </c>
      <c r="F153" s="25">
        <v>12246658.98</v>
      </c>
    </row>
    <row r="154" spans="1:6" x14ac:dyDescent="0.2">
      <c r="A154" s="23">
        <v>255192</v>
      </c>
      <c r="B154" s="24" t="s">
        <v>151</v>
      </c>
      <c r="C154" s="25">
        <v>23887474.030000001</v>
      </c>
      <c r="D154" s="25">
        <v>23853336.710000001</v>
      </c>
      <c r="E154" s="25">
        <v>23669861.93</v>
      </c>
      <c r="F154" s="25">
        <v>23887474.030000001</v>
      </c>
    </row>
    <row r="155" spans="1:6" x14ac:dyDescent="0.2">
      <c r="A155" s="23">
        <v>255193</v>
      </c>
      <c r="B155" s="24" t="s">
        <v>152</v>
      </c>
      <c r="C155" s="25">
        <v>21733709.440000001</v>
      </c>
      <c r="D155" s="25">
        <v>21593709.440000001</v>
      </c>
      <c r="E155" s="25">
        <v>21683709.440000001</v>
      </c>
      <c r="F155" s="25">
        <v>21733709.440000001</v>
      </c>
    </row>
    <row r="156" spans="1:6" x14ac:dyDescent="0.2">
      <c r="A156" s="23">
        <v>255194</v>
      </c>
      <c r="B156" s="24" t="s">
        <v>153</v>
      </c>
      <c r="C156" s="25">
        <v>9407792.8300000001</v>
      </c>
      <c r="D156" s="25">
        <v>8616989.8300000001</v>
      </c>
      <c r="E156" s="25">
        <v>9346792.8300000001</v>
      </c>
      <c r="F156" s="25">
        <v>9407792.8300000001</v>
      </c>
    </row>
    <row r="157" spans="1:6" x14ac:dyDescent="0.2">
      <c r="A157" s="23">
        <v>255195</v>
      </c>
      <c r="B157" s="24" t="s">
        <v>154</v>
      </c>
      <c r="C157" s="25">
        <v>11165901.560000001</v>
      </c>
      <c r="D157" s="25">
        <v>10204461.560000001</v>
      </c>
      <c r="E157" s="25">
        <v>10955901.560000001</v>
      </c>
      <c r="F157" s="25">
        <v>11165901.560000001</v>
      </c>
    </row>
    <row r="158" spans="1:6" x14ac:dyDescent="0.2">
      <c r="A158" s="23">
        <v>255196</v>
      </c>
      <c r="B158" s="24" t="s">
        <v>155</v>
      </c>
      <c r="C158" s="25">
        <v>5051716.17</v>
      </c>
      <c r="D158" s="25">
        <v>5051716.17</v>
      </c>
      <c r="E158" s="25">
        <v>3851716.17</v>
      </c>
      <c r="F158" s="25">
        <v>5051716.17</v>
      </c>
    </row>
    <row r="159" spans="1:6" x14ac:dyDescent="0.2">
      <c r="A159" s="23">
        <v>255197</v>
      </c>
      <c r="B159" s="24" t="s">
        <v>156</v>
      </c>
      <c r="C159" s="25">
        <v>8799815.1799999997</v>
      </c>
      <c r="D159" s="25">
        <v>8670963.1799999997</v>
      </c>
      <c r="E159" s="25">
        <v>6999815.1799999997</v>
      </c>
      <c r="F159" s="25">
        <v>8799815.1799999997</v>
      </c>
    </row>
    <row r="160" spans="1:6" x14ac:dyDescent="0.2">
      <c r="A160" s="23">
        <v>255198</v>
      </c>
      <c r="B160" s="24" t="s">
        <v>157</v>
      </c>
      <c r="C160" s="25">
        <v>1621379.26</v>
      </c>
      <c r="D160" s="25">
        <v>1621379.26</v>
      </c>
      <c r="E160" s="25">
        <v>1621379.26</v>
      </c>
      <c r="F160" s="25">
        <v>1621379.26</v>
      </c>
    </row>
    <row r="161" spans="1:6" x14ac:dyDescent="0.2">
      <c r="A161" s="23">
        <v>255200</v>
      </c>
      <c r="B161" s="24" t="s">
        <v>159</v>
      </c>
      <c r="C161" s="25">
        <v>0</v>
      </c>
      <c r="D161" s="25">
        <v>0</v>
      </c>
      <c r="E161" s="25">
        <v>0</v>
      </c>
      <c r="F161" s="25">
        <v>0</v>
      </c>
    </row>
    <row r="162" spans="1:6" x14ac:dyDescent="0.2">
      <c r="A162" s="23">
        <v>255201</v>
      </c>
      <c r="B162" s="24" t="s">
        <v>158</v>
      </c>
      <c r="C162" s="25">
        <v>3374870.52</v>
      </c>
      <c r="D162" s="25">
        <v>3374870.52</v>
      </c>
      <c r="E162" s="25">
        <v>3374870.52</v>
      </c>
      <c r="F162" s="25">
        <v>3374870.52</v>
      </c>
    </row>
    <row r="163" spans="1:6" x14ac:dyDescent="0.2">
      <c r="A163" s="23">
        <v>255203</v>
      </c>
      <c r="B163" s="24" t="s">
        <v>160</v>
      </c>
      <c r="C163" s="25">
        <v>2033660.56</v>
      </c>
      <c r="D163" s="25">
        <v>2033660.56</v>
      </c>
      <c r="E163" s="25">
        <v>2025427.56</v>
      </c>
      <c r="F163" s="25">
        <v>2033660.56</v>
      </c>
    </row>
    <row r="164" spans="1:6" x14ac:dyDescent="0.2">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2022-09-01T05:31:22Z</dcterms:modified>
</cp:coreProperties>
</file>